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 BRUNEL\Desktop\Carpeta-Versión para imprimir\"/>
    </mc:Choice>
  </mc:AlternateContent>
  <xr:revisionPtr revIDLastSave="0" documentId="8_{268428B6-85ED-4463-A744-1C4BC569B2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</sheets>
  <definedNames>
    <definedName name="_xlnm.Print_Area" localSheetId="0">Hoja1!$A$51:$M$58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  <c r="F28" i="2"/>
  <c r="F29" i="2"/>
  <c r="F37" i="2"/>
  <c r="F38" i="2"/>
  <c r="F39" i="2"/>
  <c r="F40" i="2"/>
  <c r="F41" i="2"/>
  <c r="C49" i="2"/>
  <c r="I33" i="2"/>
  <c r="I34" i="2"/>
  <c r="I35" i="2"/>
  <c r="I36" i="2"/>
  <c r="I37" i="2"/>
  <c r="H40" i="2"/>
  <c r="I40" i="2"/>
  <c r="I41" i="2"/>
  <c r="C33" i="2"/>
  <c r="C34" i="2"/>
  <c r="C35" i="2"/>
  <c r="C36" i="2"/>
  <c r="C37" i="2"/>
  <c r="C38" i="2"/>
  <c r="C39" i="2"/>
  <c r="C40" i="2"/>
  <c r="C41" i="2"/>
  <c r="M41" i="2"/>
  <c r="D33" i="2"/>
  <c r="D34" i="2"/>
  <c r="D35" i="2"/>
  <c r="D36" i="2"/>
  <c r="D37" i="2"/>
  <c r="D38" i="2"/>
  <c r="D39" i="2"/>
  <c r="D40" i="2"/>
  <c r="D41" i="2"/>
  <c r="L41" i="2"/>
  <c r="K41" i="2"/>
  <c r="J41" i="2"/>
  <c r="H37" i="2"/>
  <c r="H41" i="2"/>
  <c r="G41" i="2"/>
  <c r="E41" i="2"/>
  <c r="B33" i="2"/>
  <c r="B34" i="2"/>
  <c r="B35" i="2"/>
  <c r="B36" i="2"/>
  <c r="B37" i="2"/>
  <c r="B38" i="2"/>
  <c r="B39" i="2"/>
  <c r="B40" i="2"/>
  <c r="B41" i="2"/>
  <c r="J40" i="2"/>
  <c r="E40" i="2"/>
  <c r="I39" i="2"/>
  <c r="J39" i="2"/>
  <c r="E39" i="2"/>
  <c r="I38" i="2"/>
  <c r="J38" i="2"/>
  <c r="E38" i="2"/>
  <c r="M37" i="2"/>
  <c r="L37" i="2"/>
  <c r="K37" i="2"/>
  <c r="J37" i="2"/>
  <c r="G37" i="2"/>
  <c r="E37" i="2"/>
  <c r="M36" i="2"/>
  <c r="L36" i="2"/>
  <c r="K36" i="2"/>
  <c r="J36" i="2"/>
  <c r="G36" i="2"/>
  <c r="E36" i="2"/>
  <c r="M35" i="2"/>
  <c r="L35" i="2"/>
  <c r="K35" i="2"/>
  <c r="J35" i="2"/>
  <c r="G35" i="2"/>
  <c r="E35" i="2"/>
  <c r="M34" i="2"/>
  <c r="L34" i="2"/>
  <c r="K34" i="2"/>
  <c r="J34" i="2"/>
  <c r="G34" i="2"/>
  <c r="E34" i="2"/>
  <c r="M33" i="2"/>
  <c r="L33" i="2"/>
  <c r="K33" i="2"/>
  <c r="J33" i="2"/>
  <c r="G33" i="2"/>
  <c r="E33" i="2"/>
  <c r="H20" i="2"/>
  <c r="H28" i="2"/>
  <c r="H29" i="2"/>
  <c r="I29" i="2"/>
  <c r="C20" i="2"/>
  <c r="C28" i="2"/>
  <c r="C29" i="2"/>
  <c r="M29" i="2"/>
  <c r="D20" i="2"/>
  <c r="D28" i="2"/>
  <c r="D29" i="2"/>
  <c r="L29" i="2"/>
  <c r="K29" i="2"/>
  <c r="J29" i="2"/>
  <c r="G29" i="2"/>
  <c r="E29" i="2"/>
  <c r="B20" i="2"/>
  <c r="B28" i="2"/>
  <c r="B29" i="2"/>
  <c r="I28" i="2"/>
  <c r="M28" i="2"/>
  <c r="L28" i="2"/>
  <c r="K28" i="2"/>
  <c r="J28" i="2"/>
  <c r="G28" i="2"/>
  <c r="E28" i="2"/>
  <c r="I27" i="2"/>
  <c r="J27" i="2"/>
  <c r="I26" i="2"/>
  <c r="J26" i="2"/>
  <c r="I25" i="2"/>
  <c r="M25" i="2"/>
  <c r="L25" i="2"/>
  <c r="K25" i="2"/>
  <c r="J25" i="2"/>
  <c r="G25" i="2"/>
  <c r="I24" i="2"/>
  <c r="M24" i="2"/>
  <c r="L24" i="2"/>
  <c r="K24" i="2"/>
  <c r="J24" i="2"/>
  <c r="G24" i="2"/>
  <c r="I23" i="2"/>
  <c r="M23" i="2"/>
  <c r="L23" i="2"/>
  <c r="K23" i="2"/>
  <c r="J23" i="2"/>
  <c r="G23" i="2"/>
  <c r="I22" i="2"/>
  <c r="M22" i="2"/>
  <c r="L22" i="2"/>
  <c r="K22" i="2"/>
  <c r="J22" i="2"/>
  <c r="G22" i="2"/>
  <c r="I20" i="2"/>
  <c r="M20" i="2"/>
  <c r="K20" i="2"/>
  <c r="L20" i="2"/>
  <c r="J20" i="2"/>
  <c r="G20" i="2"/>
  <c r="E20" i="2"/>
  <c r="I19" i="2"/>
  <c r="J19" i="2"/>
  <c r="I18" i="2"/>
  <c r="J18" i="2"/>
  <c r="I17" i="2"/>
  <c r="M17" i="2"/>
  <c r="L17" i="2"/>
  <c r="K17" i="2"/>
  <c r="J17" i="2"/>
  <c r="G17" i="2"/>
  <c r="I16" i="2"/>
  <c r="M16" i="2"/>
  <c r="L16" i="2"/>
  <c r="K16" i="2"/>
  <c r="J16" i="2"/>
  <c r="G16" i="2"/>
  <c r="I15" i="2"/>
  <c r="M15" i="2"/>
  <c r="L15" i="2"/>
  <c r="K15" i="2"/>
  <c r="J15" i="2"/>
  <c r="G15" i="2"/>
  <c r="I14" i="2"/>
  <c r="M14" i="2"/>
  <c r="L14" i="2"/>
  <c r="K14" i="2"/>
  <c r="J14" i="2"/>
  <c r="G14" i="2"/>
</calcChain>
</file>

<file path=xl/sharedStrings.xml><?xml version="1.0" encoding="utf-8"?>
<sst xmlns="http://schemas.openxmlformats.org/spreadsheetml/2006/main" count="54" uniqueCount="47">
  <si>
    <t>INGRESOS</t>
  </si>
  <si>
    <t>Fuente de Ingresos</t>
  </si>
  <si>
    <t>Presupuesto Original Anual</t>
  </si>
  <si>
    <t>Presupuesto modificado anual
(A)</t>
  </si>
  <si>
    <t>Porcentaje del total captado respecto del programado al periodo
(H) = (F/B)*100</t>
  </si>
  <si>
    <t xml:space="preserve">(Menor) o Mayor capatación en relación con lo programado al periodo
</t>
  </si>
  <si>
    <t>Porcentaje del total captado respecto del modificado anual
(I) = (F/A)*100</t>
  </si>
  <si>
    <t>Programado al periodo
(B)</t>
  </si>
  <si>
    <t>Porcentaje del programado al periodo respecto del presupuesto modificado anual
(C) = (B/A)*100</t>
  </si>
  <si>
    <t>% variación Programado y captado</t>
  </si>
  <si>
    <t>Devengado no cobrado
(E)</t>
  </si>
  <si>
    <t>Total. Captado + Devengado no cobrado
(F) = D+E</t>
  </si>
  <si>
    <t>Diferencia
(G) = B-F</t>
  </si>
  <si>
    <t>Propios</t>
  </si>
  <si>
    <t>Fiscales</t>
  </si>
  <si>
    <t>Total</t>
  </si>
  <si>
    <t>GASTO</t>
  </si>
  <si>
    <t>Porcentaje del total respecto del programado al periodo
(H) = F/B*100</t>
  </si>
  <si>
    <t xml:space="preserve">(Menor) o Mayor gasto en relación con lo programado al periodo
</t>
  </si>
  <si>
    <t>Porcentaje del total respecto del modificado anual
(I) = F/A*100</t>
  </si>
  <si>
    <t>Porcentaje del programado al periodo respecto del presupuesto modificado anual
(C) = B/A*100</t>
  </si>
  <si>
    <t>% variación Programado y ejercido</t>
  </si>
  <si>
    <t>Devengado no pagado
(E)</t>
  </si>
  <si>
    <t>Total. Ejercido + Devengado no pagado
(F) = D+E</t>
  </si>
  <si>
    <t>3000</t>
  </si>
  <si>
    <t>4000</t>
  </si>
  <si>
    <t>SubTotal</t>
  </si>
  <si>
    <t>Operaciones ajenas netas</t>
  </si>
  <si>
    <t>Enteros TESOFE</t>
  </si>
  <si>
    <t>total</t>
  </si>
  <si>
    <t xml:space="preserve">Capítulo de Gasto  
</t>
  </si>
  <si>
    <t>TOTAL</t>
  </si>
  <si>
    <t xml:space="preserve"> ***  Favor de NO  dividir el ejercicio del gasto en recursos propios y fiscales.</t>
  </si>
  <si>
    <t>Captado por la operación del ejercicio 
(D)</t>
  </si>
  <si>
    <t>Ejercido por la operación del ejercicio
(D)</t>
  </si>
  <si>
    <t>(Miles de pesos)</t>
  </si>
  <si>
    <r>
      <t>EXPLICACIÓN A LAS VARIACIONES</t>
    </r>
    <r>
      <rPr>
        <sz val="9"/>
        <color theme="1"/>
        <rFont val="Candara"/>
        <family val="2"/>
      </rPr>
      <t>:</t>
    </r>
  </si>
  <si>
    <t>Disponibi-lidad final</t>
  </si>
  <si>
    <t>Disponibi-lidad inicial</t>
  </si>
  <si>
    <t>Cifras al 31 de diciembre de 2019</t>
  </si>
  <si>
    <t>COMITÉ DE CONTROL Y DESEMPEÑO INSTITUCIONAL
PRIMERA SESIÓN ORDINARIA 2020</t>
  </si>
  <si>
    <t>Captación de Ingresos del periodo enero – diciembre 2019.</t>
  </si>
  <si>
    <t>Ejercicio presupuestal del periodo enero – diciembre 2019.</t>
  </si>
  <si>
    <t xml:space="preserve">El presupuesto total erogado en gasto corriente durante el periodo ascendió a 376,190.9 miles de pesos, lo que representó 96.52% del presupuesto programado al mismo periodo. El presupuesto programado de recursos fiscales para el periodo enero – diciembre fue ejercido en un 100.00% y en lo correspondiente a recursos propios se ejerció el 66.06% respecto al programado en el periodo. En consecuencia, se presentó un subejercicio presupuestal de 33.94%, respecto al aprobado en el periodo. </t>
  </si>
  <si>
    <t>Enero - diciembre 2019</t>
  </si>
  <si>
    <t xml:space="preserve">Es importante mencionar que el presupuesto ejercido en comparación con el ingreso captado de recursos propios tuvo un subejercicio de $5,587.6 miles de pesos y representa el 17.46%, el subejercicio que se aprecia se originó principalmente por la recepción de ministraciones de proyectos que están en ejecución, las cuales se calendarizaron en los convenios o contratos de manera cuatrimestral, semestral o anual así como en base a la aceptación de los entregables por parte de las fuentes de financiamiento. </t>
  </si>
  <si>
    <t>ECOSUR tuvo en el periodo enero – diciembre 2019 un presupuesto programado de 389,768.5 miles de pesos, distribuido en 349,768.5 miles de pesos de recursos fiscales (89.74%) y 40,000.0 miles de pesos de recursos propios (10.26%). El presupuesto de recursos fiscales programado al periodo fue ministrado en un 100.00% y en recursos propios el ingreso captado fue del 80.03% en comparación con el programado (Tabla 2), los cuales fueron captados por la elaboración de proyectos de investigación y prestación de servicios de laboratorios, cursos de capacitación,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</si>
</sst>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_);_(* \(#,##0.0\);_(* &quot;-&quot;??_);_(@_)"/>
    <numFmt numFmtId="165" formatCode="#,##0.0"/>
    <numFmt numFmtId="166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0"/>
      <name val="Candara"/>
      <family val="2"/>
    </font>
    <font>
      <sz val="9"/>
      <name val="Candara"/>
      <family val="2"/>
    </font>
    <font>
      <sz val="8"/>
      <name val="Candara"/>
      <family val="2"/>
    </font>
    <font>
      <sz val="8"/>
      <color indexed="12"/>
      <name val="Candara"/>
      <family val="2"/>
    </font>
    <font>
      <sz val="9"/>
      <color indexed="12"/>
      <name val="Candara"/>
      <family val="2"/>
    </font>
    <font>
      <b/>
      <sz val="9"/>
      <name val="Candara"/>
      <family val="2"/>
    </font>
    <font>
      <b/>
      <sz val="11"/>
      <color theme="4" tint="-0.249977111117893"/>
      <name val="Candara"/>
      <family val="2"/>
    </font>
    <font>
      <b/>
      <sz val="9"/>
      <color theme="4" tint="-0.249977111117893"/>
      <name val="Candara"/>
      <family val="2"/>
    </font>
    <font>
      <b/>
      <sz val="9"/>
      <color indexed="39"/>
      <name val="Candara"/>
      <family val="2"/>
    </font>
    <font>
      <sz val="9"/>
      <color theme="1"/>
      <name val="Candara"/>
      <family val="2"/>
    </font>
    <font>
      <u/>
      <sz val="9"/>
      <name val="Candara"/>
      <family val="2"/>
    </font>
    <font>
      <b/>
      <sz val="9"/>
      <name val="Candara"/>
      <family val="2"/>
    </font>
    <font>
      <sz val="9"/>
      <name val="Candara"/>
      <family val="2"/>
    </font>
    <font>
      <b/>
      <sz val="8"/>
      <color indexed="39"/>
      <name val="Candara"/>
      <family val="2"/>
    </font>
    <font>
      <b/>
      <sz val="9"/>
      <color theme="1"/>
      <name val="Candara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6" fillId="0" borderId="0" xfId="0" applyFont="1"/>
    <xf numFmtId="0" fontId="9" fillId="4" borderId="24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164" fontId="8" fillId="8" borderId="32" xfId="1" applyNumberFormat="1" applyFont="1" applyFill="1" applyBorder="1" applyAlignment="1">
      <alignment vertical="center"/>
    </xf>
    <xf numFmtId="0" fontId="8" fillId="8" borderId="33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8" fillId="8" borderId="34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164" fontId="8" fillId="0" borderId="16" xfId="1" applyNumberFormat="1" applyFont="1" applyFill="1" applyBorder="1"/>
    <xf numFmtId="164" fontId="8" fillId="5" borderId="16" xfId="1" applyNumberFormat="1" applyFont="1" applyFill="1" applyBorder="1"/>
    <xf numFmtId="10" fontId="8" fillId="0" borderId="16" xfId="2" applyNumberFormat="1" applyFont="1" applyFill="1" applyBorder="1"/>
    <xf numFmtId="10" fontId="8" fillId="6" borderId="16" xfId="1" applyNumberFormat="1" applyFont="1" applyFill="1" applyBorder="1"/>
    <xf numFmtId="165" fontId="8" fillId="5" borderId="16" xfId="1" applyNumberFormat="1" applyFont="1" applyFill="1" applyBorder="1" applyAlignment="1">
      <alignment horizontal="right"/>
    </xf>
    <xf numFmtId="10" fontId="12" fillId="5" borderId="17" xfId="2" applyNumberFormat="1" applyFont="1" applyFill="1" applyBorder="1" applyAlignment="1">
      <alignment horizontal="center"/>
    </xf>
    <xf numFmtId="10" fontId="12" fillId="0" borderId="18" xfId="2" applyNumberFormat="1" applyFont="1" applyFill="1" applyBorder="1" applyAlignment="1">
      <alignment horizontal="center"/>
    </xf>
    <xf numFmtId="164" fontId="8" fillId="0" borderId="35" xfId="1" applyNumberFormat="1" applyFont="1" applyFill="1" applyBorder="1"/>
    <xf numFmtId="49" fontId="12" fillId="0" borderId="15" xfId="1" applyNumberFormat="1" applyFont="1" applyFill="1" applyBorder="1" applyAlignment="1">
      <alignment horizontal="center"/>
    </xf>
    <xf numFmtId="164" fontId="12" fillId="0" borderId="24" xfId="1" applyNumberFormat="1" applyFont="1" applyFill="1" applyBorder="1" applyAlignment="1">
      <alignment horizontal="right" vertical="center"/>
    </xf>
    <xf numFmtId="10" fontId="12" fillId="0" borderId="24" xfId="2" applyNumberFormat="1" applyFont="1" applyFill="1" applyBorder="1" applyAlignment="1">
      <alignment horizontal="right" vertical="center"/>
    </xf>
    <xf numFmtId="10" fontId="12" fillId="6" borderId="21" xfId="1" applyNumberFormat="1" applyFont="1" applyFill="1" applyBorder="1" applyAlignment="1">
      <alignment horizontal="right" vertical="center"/>
    </xf>
    <xf numFmtId="164" fontId="12" fillId="0" borderId="24" xfId="1" applyNumberFormat="1" applyFont="1" applyFill="1" applyBorder="1" applyAlignment="1">
      <alignment vertical="center"/>
    </xf>
    <xf numFmtId="164" fontId="12" fillId="5" borderId="24" xfId="1" applyNumberFormat="1" applyFont="1" applyFill="1" applyBorder="1" applyAlignment="1">
      <alignment horizontal="right" vertical="center"/>
    </xf>
    <xf numFmtId="10" fontId="12" fillId="0" borderId="24" xfId="2" applyNumberFormat="1" applyFont="1" applyFill="1" applyBorder="1" applyAlignment="1">
      <alignment horizontal="center" vertical="center"/>
    </xf>
    <xf numFmtId="10" fontId="12" fillId="0" borderId="25" xfId="2" applyNumberFormat="1" applyFont="1" applyFill="1" applyBorder="1" applyAlignment="1">
      <alignment horizontal="center" vertical="center"/>
    </xf>
    <xf numFmtId="49" fontId="8" fillId="8" borderId="40" xfId="1" applyNumberFormat="1" applyFont="1" applyFill="1" applyBorder="1" applyAlignment="1">
      <alignment vertical="center"/>
    </xf>
    <xf numFmtId="164" fontId="8" fillId="8" borderId="41" xfId="1" applyNumberFormat="1" applyFont="1" applyFill="1" applyBorder="1"/>
    <xf numFmtId="10" fontId="8" fillId="8" borderId="41" xfId="2" applyNumberFormat="1" applyFont="1" applyFill="1" applyBorder="1"/>
    <xf numFmtId="10" fontId="8" fillId="8" borderId="41" xfId="1" applyNumberFormat="1" applyFont="1" applyFill="1" applyBorder="1"/>
    <xf numFmtId="165" fontId="8" fillId="8" borderId="41" xfId="1" applyNumberFormat="1" applyFont="1" applyFill="1" applyBorder="1" applyAlignment="1">
      <alignment horizontal="right"/>
    </xf>
    <xf numFmtId="4" fontId="8" fillId="8" borderId="41" xfId="1" applyNumberFormat="1" applyFont="1" applyFill="1" applyBorder="1" applyAlignment="1">
      <alignment horizontal="right"/>
    </xf>
    <xf numFmtId="10" fontId="12" fillId="8" borderId="41" xfId="2" applyNumberFormat="1" applyFont="1" applyFill="1" applyBorder="1" applyAlignment="1">
      <alignment horizontal="center"/>
    </xf>
    <xf numFmtId="10" fontId="12" fillId="8" borderId="42" xfId="2" applyNumberFormat="1" applyFont="1" applyFill="1" applyBorder="1" applyAlignment="1">
      <alignment horizontal="center"/>
    </xf>
    <xf numFmtId="164" fontId="8" fillId="0" borderId="20" xfId="1" applyNumberFormat="1" applyFont="1" applyFill="1" applyBorder="1"/>
    <xf numFmtId="164" fontId="8" fillId="0" borderId="21" xfId="1" applyNumberFormat="1" applyFont="1" applyFill="1" applyBorder="1"/>
    <xf numFmtId="164" fontId="8" fillId="5" borderId="21" xfId="1" applyNumberFormat="1" applyFont="1" applyFill="1" applyBorder="1"/>
    <xf numFmtId="10" fontId="8" fillId="0" borderId="21" xfId="2" applyNumberFormat="1" applyFont="1" applyFill="1" applyBorder="1"/>
    <xf numFmtId="10" fontId="12" fillId="0" borderId="21" xfId="2" applyNumberFormat="1" applyFont="1" applyFill="1" applyBorder="1" applyAlignment="1">
      <alignment horizontal="center"/>
    </xf>
    <xf numFmtId="10" fontId="12" fillId="0" borderId="22" xfId="2" applyNumberFormat="1" applyFont="1" applyFill="1" applyBorder="1" applyAlignment="1">
      <alignment horizontal="center"/>
    </xf>
    <xf numFmtId="164" fontId="8" fillId="0" borderId="36" xfId="1" applyNumberFormat="1" applyFont="1" applyFill="1" applyBorder="1"/>
    <xf numFmtId="164" fontId="8" fillId="0" borderId="24" xfId="1" applyNumberFormat="1" applyFont="1" applyFill="1" applyBorder="1"/>
    <xf numFmtId="164" fontId="8" fillId="5" borderId="24" xfId="1" applyNumberFormat="1" applyFont="1" applyFill="1" applyBorder="1"/>
    <xf numFmtId="10" fontId="8" fillId="0" borderId="24" xfId="2" applyNumberFormat="1" applyFont="1" applyFill="1" applyBorder="1"/>
    <xf numFmtId="10" fontId="12" fillId="0" borderId="25" xfId="2" applyNumberFormat="1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49" fontId="8" fillId="0" borderId="19" xfId="1" applyNumberFormat="1" applyFont="1" applyFill="1" applyBorder="1" applyAlignment="1">
      <alignment horizontal="center"/>
    </xf>
    <xf numFmtId="165" fontId="8" fillId="0" borderId="20" xfId="1" applyNumberFormat="1" applyFont="1" applyFill="1" applyBorder="1" applyAlignment="1">
      <alignment horizontal="right"/>
    </xf>
    <xf numFmtId="164" fontId="15" fillId="5" borderId="21" xfId="1" applyNumberFormat="1" applyFont="1" applyFill="1" applyBorder="1" applyAlignment="1">
      <alignment horizontal="right"/>
    </xf>
    <xf numFmtId="164" fontId="8" fillId="0" borderId="21" xfId="1" applyNumberFormat="1" applyFont="1" applyFill="1" applyBorder="1" applyAlignment="1">
      <alignment horizontal="right"/>
    </xf>
    <xf numFmtId="164" fontId="15" fillId="0" borderId="19" xfId="1" applyNumberFormat="1" applyFont="1" applyFill="1" applyBorder="1" applyAlignment="1">
      <alignment horizontal="center" vertical="center"/>
    </xf>
    <xf numFmtId="164" fontId="15" fillId="0" borderId="21" xfId="1" applyNumberFormat="1" applyFont="1" applyFill="1" applyBorder="1" applyAlignment="1">
      <alignment horizontal="right" vertical="center"/>
    </xf>
    <xf numFmtId="164" fontId="15" fillId="5" borderId="21" xfId="1" applyNumberFormat="1" applyFont="1" applyFill="1" applyBorder="1" applyAlignment="1">
      <alignment horizontal="right" vertical="center"/>
    </xf>
    <xf numFmtId="10" fontId="15" fillId="0" borderId="21" xfId="2" applyNumberFormat="1" applyFont="1" applyFill="1" applyBorder="1" applyAlignment="1">
      <alignment horizontal="right" vertical="center"/>
    </xf>
    <xf numFmtId="10" fontId="15" fillId="6" borderId="21" xfId="1" applyNumberFormat="1" applyFont="1" applyFill="1" applyBorder="1" applyAlignment="1">
      <alignment horizontal="right" vertical="center"/>
    </xf>
    <xf numFmtId="164" fontId="8" fillId="0" borderId="21" xfId="1" applyNumberFormat="1" applyFont="1" applyFill="1" applyBorder="1" applyAlignment="1">
      <alignment horizontal="right" vertical="center"/>
    </xf>
    <xf numFmtId="10" fontId="12" fillId="0" borderId="21" xfId="2" applyNumberFormat="1" applyFont="1" applyFill="1" applyBorder="1" applyAlignment="1">
      <alignment horizontal="center" vertical="center"/>
    </xf>
    <xf numFmtId="10" fontId="12" fillId="0" borderId="22" xfId="2" applyNumberFormat="1" applyFont="1" applyFill="1" applyBorder="1" applyAlignment="1">
      <alignment horizontal="center" vertical="center"/>
    </xf>
    <xf numFmtId="164" fontId="15" fillId="0" borderId="26" xfId="1" applyNumberFormat="1" applyFont="1" applyFill="1" applyBorder="1" applyAlignment="1">
      <alignment horizontal="center" vertical="center"/>
    </xf>
    <xf numFmtId="164" fontId="15" fillId="0" borderId="27" xfId="1" applyNumberFormat="1" applyFont="1" applyFill="1" applyBorder="1" applyAlignment="1">
      <alignment horizontal="right" vertical="center"/>
    </xf>
    <xf numFmtId="164" fontId="15" fillId="5" borderId="27" xfId="1" applyNumberFormat="1" applyFont="1" applyFill="1" applyBorder="1" applyAlignment="1">
      <alignment horizontal="right" vertical="center"/>
    </xf>
    <xf numFmtId="10" fontId="15" fillId="0" borderId="27" xfId="2" applyNumberFormat="1" applyFont="1" applyFill="1" applyBorder="1" applyAlignment="1">
      <alignment horizontal="right" vertical="center"/>
    </xf>
    <xf numFmtId="10" fontId="15" fillId="6" borderId="27" xfId="1" applyNumberFormat="1" applyFont="1" applyFill="1" applyBorder="1" applyAlignment="1">
      <alignment horizontal="right" vertical="center"/>
    </xf>
    <xf numFmtId="10" fontId="12" fillId="0" borderId="27" xfId="2" applyNumberFormat="1" applyFont="1" applyFill="1" applyBorder="1" applyAlignment="1">
      <alignment horizontal="center" vertical="center"/>
    </xf>
    <xf numFmtId="10" fontId="12" fillId="5" borderId="27" xfId="2" applyNumberFormat="1" applyFont="1" applyFill="1" applyBorder="1" applyAlignment="1">
      <alignment horizontal="center"/>
    </xf>
    <xf numFmtId="10" fontId="12" fillId="0" borderId="28" xfId="2" applyNumberFormat="1" applyFont="1" applyFill="1" applyBorder="1" applyAlignment="1">
      <alignment horizontal="center" vertical="center"/>
    </xf>
    <xf numFmtId="164" fontId="8" fillId="0" borderId="16" xfId="1" applyNumberFormat="1" applyFont="1" applyFill="1" applyBorder="1" applyAlignment="1">
      <alignment horizontal="right"/>
    </xf>
    <xf numFmtId="164" fontId="8" fillId="0" borderId="35" xfId="1" applyNumberFormat="1" applyFont="1" applyFill="1" applyBorder="1" applyAlignment="1">
      <alignment horizontal="right"/>
    </xf>
    <xf numFmtId="164" fontId="8" fillId="5" borderId="16" xfId="1" applyNumberFormat="1" applyFont="1" applyFill="1" applyBorder="1" applyAlignment="1">
      <alignment horizontal="right"/>
    </xf>
    <xf numFmtId="164" fontId="18" fillId="5" borderId="16" xfId="1" applyNumberFormat="1" applyFont="1" applyFill="1" applyBorder="1" applyAlignment="1">
      <alignment horizontal="right"/>
    </xf>
    <xf numFmtId="165" fontId="8" fillId="7" borderId="16" xfId="0" applyNumberFormat="1" applyFont="1" applyFill="1" applyBorder="1" applyAlignment="1">
      <alignment horizontal="right" vertical="center" wrapText="1"/>
    </xf>
    <xf numFmtId="10" fontId="19" fillId="7" borderId="16" xfId="0" applyNumberFormat="1" applyFont="1" applyFill="1" applyBorder="1" applyAlignment="1">
      <alignment horizontal="center" vertical="center" wrapText="1"/>
    </xf>
    <xf numFmtId="10" fontId="19" fillId="7" borderId="43" xfId="0" applyNumberFormat="1" applyFont="1" applyFill="1" applyBorder="1" applyAlignment="1">
      <alignment horizontal="center" vertical="center" wrapText="1"/>
    </xf>
    <xf numFmtId="10" fontId="19" fillId="7" borderId="18" xfId="0" applyNumberFormat="1" applyFont="1" applyFill="1" applyBorder="1" applyAlignment="1">
      <alignment horizontal="center" vertical="center" wrapText="1"/>
    </xf>
    <xf numFmtId="10" fontId="8" fillId="6" borderId="21" xfId="1" applyNumberFormat="1" applyFont="1" applyFill="1" applyBorder="1"/>
    <xf numFmtId="10" fontId="12" fillId="5" borderId="21" xfId="2" applyNumberFormat="1" applyFont="1" applyFill="1" applyBorder="1" applyAlignment="1">
      <alignment horizontal="center"/>
    </xf>
    <xf numFmtId="49" fontId="8" fillId="0" borderId="15" xfId="1" applyNumberFormat="1" applyFont="1" applyFill="1" applyBorder="1" applyAlignment="1">
      <alignment horizontal="center"/>
    </xf>
    <xf numFmtId="49" fontId="8" fillId="0" borderId="23" xfId="1" applyNumberFormat="1" applyFont="1" applyFill="1" applyBorder="1" applyAlignment="1">
      <alignment horizontal="center"/>
    </xf>
    <xf numFmtId="3" fontId="12" fillId="0" borderId="23" xfId="1" applyNumberFormat="1" applyFont="1" applyFill="1" applyBorder="1" applyAlignment="1">
      <alignment horizontal="center"/>
    </xf>
    <xf numFmtId="164" fontId="13" fillId="0" borderId="26" xfId="1" applyNumberFormat="1" applyFont="1" applyFill="1" applyBorder="1" applyAlignment="1">
      <alignment horizontal="center" vertical="center"/>
    </xf>
    <xf numFmtId="164" fontId="14" fillId="0" borderId="27" xfId="1" applyNumberFormat="1" applyFont="1" applyFill="1" applyBorder="1" applyAlignment="1">
      <alignment horizontal="right" vertical="center"/>
    </xf>
    <xf numFmtId="164" fontId="14" fillId="5" borderId="27" xfId="1" applyNumberFormat="1" applyFont="1" applyFill="1" applyBorder="1" applyAlignment="1">
      <alignment horizontal="right" vertical="center"/>
    </xf>
    <xf numFmtId="10" fontId="14" fillId="0" borderId="27" xfId="2" applyNumberFormat="1" applyFont="1" applyFill="1" applyBorder="1" applyAlignment="1">
      <alignment horizontal="right" vertical="center"/>
    </xf>
    <xf numFmtId="10" fontId="14" fillId="6" borderId="27" xfId="1" applyNumberFormat="1" applyFont="1" applyFill="1" applyBorder="1" applyAlignment="1">
      <alignment horizontal="right" vertical="center"/>
    </xf>
    <xf numFmtId="164" fontId="14" fillId="0" borderId="27" xfId="1" applyNumberFormat="1" applyFont="1" applyFill="1" applyBorder="1" applyAlignment="1">
      <alignment vertical="center"/>
    </xf>
    <xf numFmtId="10" fontId="14" fillId="0" borderId="27" xfId="2" applyNumberFormat="1" applyFont="1" applyFill="1" applyBorder="1" applyAlignment="1">
      <alignment horizontal="center" vertical="center"/>
    </xf>
    <xf numFmtId="10" fontId="14" fillId="5" borderId="44" xfId="2" applyNumberFormat="1" applyFont="1" applyFill="1" applyBorder="1" applyAlignment="1">
      <alignment horizontal="center"/>
    </xf>
    <xf numFmtId="10" fontId="14" fillId="0" borderId="28" xfId="2" applyNumberFormat="1" applyFont="1" applyFill="1" applyBorder="1" applyAlignment="1">
      <alignment horizontal="center" vertical="center"/>
    </xf>
    <xf numFmtId="164" fontId="15" fillId="7" borderId="0" xfId="1" applyNumberFormat="1" applyFont="1" applyFill="1" applyBorder="1" applyAlignment="1">
      <alignment horizontal="center" vertical="center"/>
    </xf>
    <xf numFmtId="10" fontId="12" fillId="7" borderId="0" xfId="2" applyNumberFormat="1" applyFont="1" applyFill="1" applyBorder="1" applyAlignment="1">
      <alignment horizontal="center" vertical="center"/>
    </xf>
    <xf numFmtId="164" fontId="15" fillId="7" borderId="0" xfId="1" applyNumberFormat="1" applyFont="1" applyFill="1" applyBorder="1"/>
    <xf numFmtId="166" fontId="15" fillId="7" borderId="0" xfId="1" applyNumberFormat="1" applyFont="1" applyFill="1" applyBorder="1" applyAlignment="1">
      <alignment horizontal="right"/>
    </xf>
    <xf numFmtId="9" fontId="12" fillId="7" borderId="0" xfId="1" applyNumberFormat="1" applyFont="1" applyFill="1" applyBorder="1"/>
    <xf numFmtId="0" fontId="16" fillId="7" borderId="0" xfId="0" applyFont="1" applyFill="1"/>
    <xf numFmtId="3" fontId="16" fillId="7" borderId="0" xfId="0" applyNumberFormat="1" applyFont="1" applyFill="1"/>
    <xf numFmtId="164" fontId="20" fillId="0" borderId="29" xfId="1" applyNumberFormat="1" applyFont="1" applyBorder="1" applyAlignment="1">
      <alignment horizontal="center" wrapText="1"/>
    </xf>
    <xf numFmtId="164" fontId="20" fillId="0" borderId="30" xfId="1" applyNumberFormat="1" applyFont="1" applyFill="1" applyBorder="1" applyAlignment="1">
      <alignment horizontal="right" vertical="center"/>
    </xf>
    <xf numFmtId="164" fontId="20" fillId="0" borderId="31" xfId="1" applyNumberFormat="1" applyFont="1" applyFill="1" applyBorder="1" applyAlignment="1">
      <alignment horizontal="right" vertical="center"/>
    </xf>
    <xf numFmtId="164" fontId="20" fillId="0" borderId="0" xfId="1" applyNumberFormat="1" applyFont="1" applyBorder="1"/>
    <xf numFmtId="164" fontId="20" fillId="0" borderId="0" xfId="1" applyNumberFormat="1" applyFont="1" applyBorder="1" applyAlignment="1">
      <alignment horizontal="center" wrapText="1"/>
    </xf>
    <xf numFmtId="164" fontId="20" fillId="0" borderId="0" xfId="1" applyNumberFormat="1" applyFont="1" applyFill="1" applyBorder="1" applyAlignment="1">
      <alignment horizontal="right" vertical="center"/>
    </xf>
    <xf numFmtId="43" fontId="5" fillId="0" borderId="0" xfId="0" applyNumberFormat="1" applyFont="1"/>
    <xf numFmtId="43" fontId="15" fillId="7" borderId="0" xfId="1" applyNumberFormat="1" applyFont="1" applyFill="1" applyBorder="1" applyAlignment="1">
      <alignment horizontal="right"/>
    </xf>
    <xf numFmtId="43" fontId="3" fillId="0" borderId="0" xfId="0" applyNumberFormat="1" applyFont="1"/>
    <xf numFmtId="0" fontId="12" fillId="7" borderId="0" xfId="0" applyFont="1" applyFill="1" applyBorder="1"/>
    <xf numFmtId="0" fontId="16" fillId="7" borderId="0" xfId="0" applyFont="1" applyFill="1" applyBorder="1"/>
    <xf numFmtId="3" fontId="17" fillId="7" borderId="0" xfId="0" applyNumberFormat="1" applyFont="1" applyFill="1" applyBorder="1"/>
    <xf numFmtId="0" fontId="16" fillId="7" borderId="0" xfId="0" applyFont="1" applyFill="1" applyBorder="1" applyAlignment="1">
      <alignment vertical="top"/>
    </xf>
    <xf numFmtId="4" fontId="3" fillId="0" borderId="0" xfId="0" applyNumberFormat="1" applyFont="1" applyFill="1"/>
    <xf numFmtId="4" fontId="3" fillId="0" borderId="0" xfId="0" applyNumberFormat="1" applyFont="1"/>
    <xf numFmtId="4" fontId="2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0" fontId="2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left" vertical="top" wrapText="1"/>
    </xf>
    <xf numFmtId="164" fontId="7" fillId="0" borderId="2" xfId="1" applyNumberFormat="1" applyFont="1" applyFill="1" applyBorder="1" applyAlignment="1">
      <alignment horizontal="left" vertical="center" wrapText="1"/>
    </xf>
    <xf numFmtId="0" fontId="21" fillId="7" borderId="0" xfId="0" applyFont="1" applyFill="1" applyBorder="1" applyAlignment="1">
      <alignment horizontal="lef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333375</xdr:colOff>
      <xdr:row>0</xdr:row>
      <xdr:rowOff>180975</xdr:rowOff>
    </xdr:from>
    <xdr:to>
      <xdr:col>12</xdr:col>
      <xdr:colOff>523567</xdr:colOff>
      <xdr:row>5</xdr:row>
      <xdr:rowOff>62165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9950" y="180975"/>
          <a:ext cx="847417" cy="719390"/>
        </a:xfrm>
        <a:prstGeom prst="rect">
          <a:avLst/>
        </a:prstGeom>
      </xdr:spPr>
    </xdr:pic>
    <xdr:clientData/>
  </xdr:twoCellAnchor>
  <xdr:twoCellAnchor editAs="oneCell">
    <xdr:from>
      <xdr:col>10</xdr:col>
      <xdr:colOff>200025</xdr:colOff>
      <xdr:row>0</xdr:row>
      <xdr:rowOff>133350</xdr:rowOff>
    </xdr:from>
    <xdr:to>
      <xdr:col>11</xdr:col>
      <xdr:colOff>163125</xdr:colOff>
      <xdr:row>5</xdr:row>
      <xdr:rowOff>99892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1275" y="133350"/>
          <a:ext cx="658425" cy="804742"/>
        </a:xfrm>
        <a:prstGeom prst="rect">
          <a:avLst/>
        </a:prstGeom>
      </xdr:spPr>
    </xdr:pic>
    <xdr:clientData/>
  </xdr:twoCellAnchor>
  <xdr:twoCellAnchor editAs="oneCell">
    <xdr:from>
      <xdr:col>0</xdr:col>
      <xdr:colOff>365125</xdr:colOff>
      <xdr:row>0</xdr:row>
      <xdr:rowOff>111125</xdr:rowOff>
    </xdr:from>
    <xdr:to>
      <xdr:col>2</xdr:col>
      <xdr:colOff>57442</xdr:colOff>
      <xdr:row>6</xdr:row>
      <xdr:rowOff>10872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2BFBAED-5929-46C4-9324-D98E3118A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5125" y="111125"/>
          <a:ext cx="117663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tabSelected="1" zoomScale="120" zoomScaleNormal="120" zoomScaleSheetLayoutView="100" workbookViewId="0">
      <selection sqref="A1:M7"/>
    </sheetView>
  </sheetViews>
  <sheetFormatPr baseColWidth="10" defaultColWidth="10.85546875" defaultRowHeight="12" x14ac:dyDescent="0.2"/>
  <cols>
    <col min="1" max="1" width="10.28515625" style="2" customWidth="1"/>
    <col min="2" max="2" width="12" style="2" customWidth="1"/>
    <col min="3" max="3" width="11.42578125" style="2" customWidth="1"/>
    <col min="4" max="4" width="10.140625" style="2" customWidth="1"/>
    <col min="5" max="5" width="0" style="2" hidden="1" customWidth="1"/>
    <col min="6" max="6" width="10.140625" style="2" customWidth="1"/>
    <col min="7" max="7" width="10.7109375" style="2" customWidth="1"/>
    <col min="8" max="8" width="9" style="2" customWidth="1"/>
    <col min="9" max="9" width="9.42578125" style="2" customWidth="1"/>
    <col min="10" max="10" width="9.7109375" style="2" customWidth="1"/>
    <col min="11" max="11" width="10.42578125" style="2" customWidth="1"/>
    <col min="12" max="12" width="9.85546875" style="2" customWidth="1"/>
    <col min="13" max="13" width="9.42578125" style="2" customWidth="1"/>
    <col min="14" max="14" width="10.85546875" style="2"/>
    <col min="15" max="15" width="10.85546875" style="114"/>
    <col min="16" max="16384" width="10.85546875" style="2"/>
  </cols>
  <sheetData>
    <row r="1" spans="1:15" s="3" customFormat="1" ht="15" customHeight="1" x14ac:dyDescent="0.2">
      <c r="A1" s="118" t="s">
        <v>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  <c r="O1" s="113"/>
    </row>
    <row r="2" spans="1:15" s="3" customFormat="1" ht="15" customHeight="1" x14ac:dyDescent="0.2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  <c r="O2" s="113"/>
    </row>
    <row r="3" spans="1:15" s="3" customFormat="1" x14ac:dyDescent="0.2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O3" s="113"/>
    </row>
    <row r="4" spans="1:15" s="3" customForma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  <c r="O4" s="113"/>
    </row>
    <row r="5" spans="1:15" s="3" customForma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3"/>
      <c r="O5" s="113"/>
    </row>
    <row r="6" spans="1:15" s="3" customFormat="1" x14ac:dyDescent="0.2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3"/>
      <c r="O6" s="113"/>
    </row>
    <row r="7" spans="1:15" s="3" customFormat="1" x14ac:dyDescent="0.2">
      <c r="A7" s="121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  <c r="O7" s="113"/>
    </row>
    <row r="8" spans="1:15" x14ac:dyDescent="0.2">
      <c r="A8" s="124" t="s">
        <v>44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6"/>
    </row>
    <row r="9" spans="1:15" ht="12.75" thickBot="1" x14ac:dyDescent="0.25">
      <c r="A9" s="124" t="s">
        <v>35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</row>
    <row r="10" spans="1:15" ht="12.75" thickBot="1" x14ac:dyDescent="0.25">
      <c r="A10" s="127" t="s">
        <v>0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9"/>
    </row>
    <row r="11" spans="1:15" x14ac:dyDescent="0.2">
      <c r="A11" s="130" t="s">
        <v>1</v>
      </c>
      <c r="B11" s="132" t="s">
        <v>2</v>
      </c>
      <c r="C11" s="132" t="s">
        <v>3</v>
      </c>
      <c r="D11" s="134" t="s">
        <v>39</v>
      </c>
      <c r="E11" s="135"/>
      <c r="F11" s="135"/>
      <c r="G11" s="135"/>
      <c r="H11" s="135"/>
      <c r="I11" s="135"/>
      <c r="J11" s="136"/>
      <c r="K11" s="132" t="s">
        <v>4</v>
      </c>
      <c r="L11" s="132" t="s">
        <v>5</v>
      </c>
      <c r="M11" s="137" t="s">
        <v>6</v>
      </c>
    </row>
    <row r="12" spans="1:15" s="1" customFormat="1" ht="83.25" customHeight="1" x14ac:dyDescent="0.2">
      <c r="A12" s="131"/>
      <c r="B12" s="133"/>
      <c r="C12" s="133"/>
      <c r="D12" s="6" t="s">
        <v>7</v>
      </c>
      <c r="E12" s="6" t="s">
        <v>8</v>
      </c>
      <c r="F12" s="7" t="s">
        <v>33</v>
      </c>
      <c r="G12" s="6" t="s">
        <v>9</v>
      </c>
      <c r="H12" s="6" t="s">
        <v>10</v>
      </c>
      <c r="I12" s="6" t="s">
        <v>11</v>
      </c>
      <c r="J12" s="6" t="s">
        <v>12</v>
      </c>
      <c r="K12" s="133"/>
      <c r="L12" s="133"/>
      <c r="M12" s="138"/>
      <c r="O12" s="115"/>
    </row>
    <row r="13" spans="1:15" ht="12.75" thickBot="1" x14ac:dyDescent="0.25">
      <c r="A13" s="8" t="s">
        <v>13</v>
      </c>
      <c r="B13" s="9"/>
      <c r="C13" s="9"/>
      <c r="D13" s="9"/>
      <c r="E13" s="9"/>
      <c r="F13" s="10"/>
      <c r="G13" s="9"/>
      <c r="H13" s="9"/>
      <c r="I13" s="9"/>
      <c r="J13" s="9"/>
      <c r="K13" s="9"/>
      <c r="L13" s="9"/>
      <c r="M13" s="11"/>
    </row>
    <row r="14" spans="1:15" x14ac:dyDescent="0.2">
      <c r="A14" s="81">
        <v>1000</v>
      </c>
      <c r="B14" s="71">
        <v>8553.6</v>
      </c>
      <c r="C14" s="71">
        <v>8553.6</v>
      </c>
      <c r="D14" s="73">
        <v>8553.6</v>
      </c>
      <c r="E14" s="12"/>
      <c r="F14" s="71">
        <v>874.4</v>
      </c>
      <c r="G14" s="17">
        <f>+F14/D14</f>
        <v>0.10222596333707444</v>
      </c>
      <c r="H14" s="71">
        <v>0</v>
      </c>
      <c r="I14" s="18">
        <f t="shared" ref="I14:I20" si="0">+F14+H14</f>
        <v>874.4</v>
      </c>
      <c r="J14" s="75">
        <f t="shared" ref="J14:J19" si="1">+D14-I14</f>
        <v>7679.2000000000007</v>
      </c>
      <c r="K14" s="76">
        <f>I14/D14</f>
        <v>0.10222596333707444</v>
      </c>
      <c r="L14" s="19">
        <f>SUM(I14)*100%/D14-1</f>
        <v>-0.89777403666292555</v>
      </c>
      <c r="M14" s="77">
        <f>I14/C14</f>
        <v>0.10222596333707444</v>
      </c>
    </row>
    <row r="15" spans="1:15" x14ac:dyDescent="0.2">
      <c r="A15" s="81">
        <v>2000</v>
      </c>
      <c r="B15" s="71">
        <v>5129.2</v>
      </c>
      <c r="C15" s="71">
        <v>4745.1000000000004</v>
      </c>
      <c r="D15" s="73">
        <v>4745.1000000000004</v>
      </c>
      <c r="E15" s="13"/>
      <c r="F15" s="71">
        <v>4838.3</v>
      </c>
      <c r="G15" s="17">
        <f>+F15/D15</f>
        <v>1.019641314197804</v>
      </c>
      <c r="H15" s="71">
        <v>0</v>
      </c>
      <c r="I15" s="18">
        <f t="shared" si="0"/>
        <v>4838.3</v>
      </c>
      <c r="J15" s="75">
        <f t="shared" si="1"/>
        <v>-93.199999999999818</v>
      </c>
      <c r="K15" s="76">
        <f>I15/D15</f>
        <v>1.019641314197804</v>
      </c>
      <c r="L15" s="19">
        <f>SUM(I15)*100%/D15-1</f>
        <v>1.9641314197804016E-2</v>
      </c>
      <c r="M15" s="78">
        <f>I15/C15</f>
        <v>1.019641314197804</v>
      </c>
    </row>
    <row r="16" spans="1:15" x14ac:dyDescent="0.2">
      <c r="A16" s="81">
        <v>3000</v>
      </c>
      <c r="B16" s="71">
        <v>19867.2</v>
      </c>
      <c r="C16" s="71">
        <v>13522.8</v>
      </c>
      <c r="D16" s="73">
        <v>13522.8</v>
      </c>
      <c r="E16" s="16"/>
      <c r="F16" s="71">
        <v>16432.3</v>
      </c>
      <c r="G16" s="17">
        <f>+F16/D16</f>
        <v>1.2151551453840921</v>
      </c>
      <c r="H16" s="71">
        <v>0</v>
      </c>
      <c r="I16" s="18">
        <f t="shared" si="0"/>
        <v>16432.3</v>
      </c>
      <c r="J16" s="75">
        <f t="shared" si="1"/>
        <v>-2909.5</v>
      </c>
      <c r="K16" s="76">
        <f>I16/D16</f>
        <v>1.2151551453840921</v>
      </c>
      <c r="L16" s="19">
        <f>SUM(I16)*100%/D16-1</f>
        <v>0.21515514538409208</v>
      </c>
      <c r="M16" s="78">
        <f>I16/C16</f>
        <v>1.2151551453840921</v>
      </c>
    </row>
    <row r="17" spans="1:16" x14ac:dyDescent="0.2">
      <c r="A17" s="81">
        <v>4000</v>
      </c>
      <c r="B17" s="72">
        <v>4450</v>
      </c>
      <c r="C17" s="72">
        <v>11178.5</v>
      </c>
      <c r="D17" s="73">
        <v>11178.5</v>
      </c>
      <c r="E17" s="16"/>
      <c r="F17" s="71">
        <v>9865</v>
      </c>
      <c r="G17" s="17">
        <f>+F17/D17</f>
        <v>0.88249765174218364</v>
      </c>
      <c r="H17" s="71">
        <v>0</v>
      </c>
      <c r="I17" s="18">
        <f t="shared" si="0"/>
        <v>9865</v>
      </c>
      <c r="J17" s="75">
        <f t="shared" si="1"/>
        <v>1313.5</v>
      </c>
      <c r="K17" s="76">
        <f>I17/D17</f>
        <v>0.88249765174218364</v>
      </c>
      <c r="L17" s="19">
        <f>SUM(I17)*100%/D17-1</f>
        <v>-0.11750234825781636</v>
      </c>
      <c r="M17" s="78">
        <f>I17/C17</f>
        <v>0.88249765174218364</v>
      </c>
    </row>
    <row r="18" spans="1:16" x14ac:dyDescent="0.2">
      <c r="A18" s="81">
        <v>5000</v>
      </c>
      <c r="B18" s="72">
        <v>0</v>
      </c>
      <c r="C18" s="72">
        <v>0</v>
      </c>
      <c r="D18" s="73">
        <v>0</v>
      </c>
      <c r="E18" s="16"/>
      <c r="F18" s="71">
        <v>0</v>
      </c>
      <c r="G18" s="17">
        <v>0</v>
      </c>
      <c r="H18" s="71">
        <v>0</v>
      </c>
      <c r="I18" s="18">
        <f t="shared" si="0"/>
        <v>0</v>
      </c>
      <c r="J18" s="75">
        <f t="shared" si="1"/>
        <v>0</v>
      </c>
      <c r="K18" s="76">
        <v>0</v>
      </c>
      <c r="L18" s="19">
        <v>0</v>
      </c>
      <c r="M18" s="78">
        <v>0</v>
      </c>
    </row>
    <row r="19" spans="1:16" x14ac:dyDescent="0.2">
      <c r="A19" s="81">
        <v>6000</v>
      </c>
      <c r="B19" s="72">
        <v>2000</v>
      </c>
      <c r="C19" s="14">
        <v>2000</v>
      </c>
      <c r="D19" s="73">
        <v>2000</v>
      </c>
      <c r="E19" s="16"/>
      <c r="F19" s="71">
        <v>0</v>
      </c>
      <c r="G19" s="17">
        <v>0</v>
      </c>
      <c r="H19" s="71">
        <v>0</v>
      </c>
      <c r="I19" s="18">
        <f t="shared" si="0"/>
        <v>0</v>
      </c>
      <c r="J19" s="75">
        <f t="shared" si="1"/>
        <v>2000</v>
      </c>
      <c r="K19" s="76">
        <v>0</v>
      </c>
      <c r="L19" s="19">
        <v>0</v>
      </c>
      <c r="M19" s="78">
        <v>0</v>
      </c>
    </row>
    <row r="20" spans="1:16" s="4" customFormat="1" x14ac:dyDescent="0.2">
      <c r="A20" s="22" t="s">
        <v>29</v>
      </c>
      <c r="B20" s="23">
        <f>SUM(B14:B19)</f>
        <v>40000</v>
      </c>
      <c r="C20" s="23">
        <f>SUM(C14:C19)</f>
        <v>40000</v>
      </c>
      <c r="D20" s="74">
        <f>SUM(D14:D19)</f>
        <v>40000</v>
      </c>
      <c r="E20" s="24">
        <f>D20/C20</f>
        <v>1</v>
      </c>
      <c r="F20" s="23">
        <f>SUM(F14:F19)</f>
        <v>32010</v>
      </c>
      <c r="G20" s="25">
        <f>SUM(F20)/D20</f>
        <v>0.80025000000000002</v>
      </c>
      <c r="H20" s="23">
        <f>SUM(H14:H19)</f>
        <v>0</v>
      </c>
      <c r="I20" s="27">
        <f t="shared" si="0"/>
        <v>32010</v>
      </c>
      <c r="J20" s="23">
        <f>D20-I20</f>
        <v>7990</v>
      </c>
      <c r="K20" s="28">
        <f>I20/D20</f>
        <v>0.80025000000000002</v>
      </c>
      <c r="L20" s="19">
        <f>SUM(K20)-100%</f>
        <v>-0.19974999999999998</v>
      </c>
      <c r="M20" s="29">
        <f>I20/C20</f>
        <v>0.80025000000000002</v>
      </c>
      <c r="O20" s="116"/>
      <c r="P20" s="106"/>
    </row>
    <row r="21" spans="1:16" x14ac:dyDescent="0.2">
      <c r="A21" s="30" t="s">
        <v>14</v>
      </c>
      <c r="B21" s="31"/>
      <c r="C21" s="31"/>
      <c r="D21" s="31"/>
      <c r="E21" s="32"/>
      <c r="F21" s="31"/>
      <c r="G21" s="33"/>
      <c r="H21" s="31"/>
      <c r="I21" s="34"/>
      <c r="J21" s="35"/>
      <c r="K21" s="36"/>
      <c r="L21" s="36"/>
      <c r="M21" s="37"/>
    </row>
    <row r="22" spans="1:16" x14ac:dyDescent="0.2">
      <c r="A22" s="81">
        <v>1000</v>
      </c>
      <c r="B22" s="21">
        <v>282889</v>
      </c>
      <c r="C22" s="21">
        <v>294778</v>
      </c>
      <c r="D22" s="15">
        <v>294778</v>
      </c>
      <c r="E22" s="16"/>
      <c r="F22" s="14">
        <v>294778</v>
      </c>
      <c r="G22" s="17">
        <f>+F22/D22</f>
        <v>1</v>
      </c>
      <c r="H22" s="14">
        <v>0</v>
      </c>
      <c r="I22" s="18">
        <f t="shared" ref="I22:I27" si="2">+F22+H22</f>
        <v>294778</v>
      </c>
      <c r="J22" s="75">
        <f t="shared" ref="J22:J27" si="3">+D22-I22</f>
        <v>0</v>
      </c>
      <c r="K22" s="76">
        <f>I22/D22</f>
        <v>1</v>
      </c>
      <c r="L22" s="19">
        <f t="shared" ref="L22:L29" si="4">SUM(I22)*100%/D22-1</f>
        <v>0</v>
      </c>
      <c r="M22" s="20">
        <f>I22/C22</f>
        <v>1</v>
      </c>
    </row>
    <row r="23" spans="1:16" x14ac:dyDescent="0.2">
      <c r="A23" s="81">
        <v>2000</v>
      </c>
      <c r="B23" s="21">
        <v>8695.5</v>
      </c>
      <c r="C23" s="21">
        <v>8674.2999999999993</v>
      </c>
      <c r="D23" s="15">
        <v>8674.2999999999993</v>
      </c>
      <c r="E23" s="16"/>
      <c r="F23" s="14">
        <v>8674.2999999999993</v>
      </c>
      <c r="G23" s="17">
        <f>+F23/D23</f>
        <v>1</v>
      </c>
      <c r="H23" s="14">
        <v>0</v>
      </c>
      <c r="I23" s="18">
        <f t="shared" si="2"/>
        <v>8674.2999999999993</v>
      </c>
      <c r="J23" s="75">
        <f t="shared" si="3"/>
        <v>0</v>
      </c>
      <c r="K23" s="76">
        <f>I23/D23</f>
        <v>1</v>
      </c>
      <c r="L23" s="19">
        <f t="shared" si="4"/>
        <v>0</v>
      </c>
      <c r="M23" s="20">
        <f>I23/C23</f>
        <v>1</v>
      </c>
    </row>
    <row r="24" spans="1:16" x14ac:dyDescent="0.2">
      <c r="A24" s="81">
        <v>3000</v>
      </c>
      <c r="B24" s="21">
        <v>45857.599999999999</v>
      </c>
      <c r="C24" s="21">
        <v>42591.7</v>
      </c>
      <c r="D24" s="15">
        <v>42591.7</v>
      </c>
      <c r="E24" s="16"/>
      <c r="F24" s="14">
        <v>42591.7</v>
      </c>
      <c r="G24" s="17">
        <f>+F24/D24</f>
        <v>1</v>
      </c>
      <c r="H24" s="14">
        <v>0</v>
      </c>
      <c r="I24" s="18">
        <f t="shared" si="2"/>
        <v>42591.7</v>
      </c>
      <c r="J24" s="75">
        <f t="shared" si="3"/>
        <v>0</v>
      </c>
      <c r="K24" s="76">
        <f>I24/D24</f>
        <v>1</v>
      </c>
      <c r="L24" s="19">
        <f t="shared" si="4"/>
        <v>0</v>
      </c>
      <c r="M24" s="20">
        <f>I24/C24</f>
        <v>1</v>
      </c>
    </row>
    <row r="25" spans="1:16" x14ac:dyDescent="0.2">
      <c r="A25" s="51">
        <v>4000</v>
      </c>
      <c r="B25" s="38">
        <v>3733.2</v>
      </c>
      <c r="C25" s="38">
        <v>3724.5</v>
      </c>
      <c r="D25" s="40">
        <v>3724.5</v>
      </c>
      <c r="E25" s="41"/>
      <c r="F25" s="39">
        <v>3724.5</v>
      </c>
      <c r="G25" s="17">
        <f>+F25/D25</f>
        <v>1</v>
      </c>
      <c r="H25" s="39">
        <v>0</v>
      </c>
      <c r="I25" s="18">
        <f t="shared" si="2"/>
        <v>3724.5</v>
      </c>
      <c r="J25" s="75">
        <f t="shared" si="3"/>
        <v>0</v>
      </c>
      <c r="K25" s="76">
        <f>I25/D25</f>
        <v>1</v>
      </c>
      <c r="L25" s="19">
        <f>SUM(I25)*100%/D25-1</f>
        <v>0</v>
      </c>
      <c r="M25" s="43">
        <f>I25/C25</f>
        <v>1</v>
      </c>
    </row>
    <row r="26" spans="1:16" x14ac:dyDescent="0.2">
      <c r="A26" s="82">
        <v>5000</v>
      </c>
      <c r="B26" s="44">
        <v>0</v>
      </c>
      <c r="C26" s="45">
        <v>0</v>
      </c>
      <c r="D26" s="46">
        <v>0</v>
      </c>
      <c r="E26" s="47"/>
      <c r="F26" s="45">
        <v>0</v>
      </c>
      <c r="G26" s="17">
        <v>0</v>
      </c>
      <c r="H26" s="45">
        <v>0</v>
      </c>
      <c r="I26" s="18">
        <f t="shared" si="2"/>
        <v>0</v>
      </c>
      <c r="J26" s="75">
        <f t="shared" si="3"/>
        <v>0</v>
      </c>
      <c r="K26" s="76">
        <v>0</v>
      </c>
      <c r="L26" s="19">
        <v>0</v>
      </c>
      <c r="M26" s="48">
        <v>0</v>
      </c>
    </row>
    <row r="27" spans="1:16" x14ac:dyDescent="0.2">
      <c r="A27" s="82">
        <v>6000</v>
      </c>
      <c r="B27" s="44">
        <v>0</v>
      </c>
      <c r="C27" s="45">
        <v>0</v>
      </c>
      <c r="D27" s="46">
        <v>0</v>
      </c>
      <c r="E27" s="47"/>
      <c r="F27" s="45">
        <v>0</v>
      </c>
      <c r="G27" s="17">
        <v>0</v>
      </c>
      <c r="H27" s="45">
        <v>0</v>
      </c>
      <c r="I27" s="18">
        <f t="shared" si="2"/>
        <v>0</v>
      </c>
      <c r="J27" s="75">
        <f t="shared" si="3"/>
        <v>0</v>
      </c>
      <c r="K27" s="76">
        <v>0</v>
      </c>
      <c r="L27" s="19">
        <v>0</v>
      </c>
      <c r="M27" s="48">
        <v>0</v>
      </c>
    </row>
    <row r="28" spans="1:16" s="4" customFormat="1" x14ac:dyDescent="0.2">
      <c r="A28" s="83" t="s">
        <v>29</v>
      </c>
      <c r="B28" s="23">
        <f>SUM(B22:B27)</f>
        <v>341175.3</v>
      </c>
      <c r="C28" s="23">
        <f>SUM(C22:C27)</f>
        <v>349768.5</v>
      </c>
      <c r="D28" s="27">
        <f>SUM(D22:D27)</f>
        <v>349768.5</v>
      </c>
      <c r="E28" s="24">
        <f>D28/C28</f>
        <v>1</v>
      </c>
      <c r="F28" s="23">
        <f>SUM(F22:F27)</f>
        <v>349768.5</v>
      </c>
      <c r="G28" s="25">
        <f>SUM(F28)/D28</f>
        <v>1</v>
      </c>
      <c r="H28" s="26">
        <f>H22+H23+H24+H25+H26+H27</f>
        <v>0</v>
      </c>
      <c r="I28" s="27">
        <f>+F28+H28</f>
        <v>349768.5</v>
      </c>
      <c r="J28" s="23">
        <f>D28-I28</f>
        <v>0</v>
      </c>
      <c r="K28" s="28">
        <f>I28/D28</f>
        <v>1</v>
      </c>
      <c r="L28" s="19">
        <f t="shared" si="4"/>
        <v>0</v>
      </c>
      <c r="M28" s="29">
        <f>I28/C28</f>
        <v>1</v>
      </c>
      <c r="O28" s="116"/>
      <c r="P28" s="106"/>
    </row>
    <row r="29" spans="1:16" s="5" customFormat="1" ht="15.75" thickBot="1" x14ac:dyDescent="0.25">
      <c r="A29" s="84" t="s">
        <v>31</v>
      </c>
      <c r="B29" s="85">
        <f>B20+B28</f>
        <v>381175.3</v>
      </c>
      <c r="C29" s="85">
        <f>C20+C28</f>
        <v>389768.5</v>
      </c>
      <c r="D29" s="86">
        <f>D20+D28</f>
        <v>389768.5</v>
      </c>
      <c r="E29" s="87">
        <f>D29/C29</f>
        <v>1</v>
      </c>
      <c r="F29" s="85">
        <f>F20+F28</f>
        <v>381778.5</v>
      </c>
      <c r="G29" s="88">
        <f>SUM(F29)/D29</f>
        <v>0.97950065231028161</v>
      </c>
      <c r="H29" s="89">
        <f>+H20+H28</f>
        <v>0</v>
      </c>
      <c r="I29" s="86">
        <f>+F29+H29</f>
        <v>381778.5</v>
      </c>
      <c r="J29" s="85">
        <f>D29-I29</f>
        <v>7990</v>
      </c>
      <c r="K29" s="90">
        <f>I29/D29</f>
        <v>0.97950065231028161</v>
      </c>
      <c r="L29" s="91">
        <f t="shared" si="4"/>
        <v>-2.0499347689718395E-2</v>
      </c>
      <c r="M29" s="92">
        <f>I29/C29</f>
        <v>0.97950065231028161</v>
      </c>
      <c r="O29" s="117"/>
    </row>
    <row r="30" spans="1:16" ht="12.75" thickBot="1" x14ac:dyDescent="0.25">
      <c r="A30" s="127" t="s">
        <v>16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9"/>
    </row>
    <row r="31" spans="1:16" x14ac:dyDescent="0.2">
      <c r="A31" s="139" t="s">
        <v>30</v>
      </c>
      <c r="B31" s="141" t="s">
        <v>2</v>
      </c>
      <c r="C31" s="141" t="s">
        <v>3</v>
      </c>
      <c r="D31" s="143" t="s">
        <v>39</v>
      </c>
      <c r="E31" s="144"/>
      <c r="F31" s="144"/>
      <c r="G31" s="144"/>
      <c r="H31" s="144"/>
      <c r="I31" s="144"/>
      <c r="J31" s="145"/>
      <c r="K31" s="141" t="s">
        <v>17</v>
      </c>
      <c r="L31" s="141" t="s">
        <v>18</v>
      </c>
      <c r="M31" s="147" t="s">
        <v>19</v>
      </c>
    </row>
    <row r="32" spans="1:16" ht="69" customHeight="1" x14ac:dyDescent="0.2">
      <c r="A32" s="140"/>
      <c r="B32" s="142"/>
      <c r="C32" s="142"/>
      <c r="D32" s="49" t="s">
        <v>7</v>
      </c>
      <c r="E32" s="49" t="s">
        <v>20</v>
      </c>
      <c r="F32" s="50" t="s">
        <v>34</v>
      </c>
      <c r="G32" s="6" t="s">
        <v>21</v>
      </c>
      <c r="H32" s="6" t="s">
        <v>22</v>
      </c>
      <c r="I32" s="6" t="s">
        <v>23</v>
      </c>
      <c r="J32" s="6" t="s">
        <v>12</v>
      </c>
      <c r="K32" s="146"/>
      <c r="L32" s="146"/>
      <c r="M32" s="148"/>
    </row>
    <row r="33" spans="1:16" x14ac:dyDescent="0.2">
      <c r="A33" s="51">
        <v>1000</v>
      </c>
      <c r="B33" s="52">
        <f>+B14+B22</f>
        <v>291442.59999999998</v>
      </c>
      <c r="C33" s="52">
        <f t="shared" ref="C33:D36" si="5">+C14+C22</f>
        <v>303331.59999999998</v>
      </c>
      <c r="D33" s="40">
        <f>+D14+D22</f>
        <v>303331.59999999998</v>
      </c>
      <c r="E33" s="41">
        <f t="shared" ref="E33:E41" si="6">D33/C33</f>
        <v>1</v>
      </c>
      <c r="F33" s="39">
        <v>295028.7</v>
      </c>
      <c r="G33" s="79">
        <f t="shared" ref="G33:G41" si="7">SUM(F33)/D33</f>
        <v>0.97262764578434968</v>
      </c>
      <c r="H33" s="39">
        <v>0</v>
      </c>
      <c r="I33" s="53">
        <f>+F33+H33</f>
        <v>295028.7</v>
      </c>
      <c r="J33" s="54">
        <f t="shared" ref="J33:J41" si="8">D33-I33</f>
        <v>8302.8999999999651</v>
      </c>
      <c r="K33" s="42">
        <f>I33/D33</f>
        <v>0.97262764578434968</v>
      </c>
      <c r="L33" s="80">
        <f>SUM(I33)*100%/D33-1</f>
        <v>-2.7372354215650319E-2</v>
      </c>
      <c r="M33" s="43">
        <f t="shared" ref="M33:M41" si="9">I33/C33</f>
        <v>0.97262764578434968</v>
      </c>
    </row>
    <row r="34" spans="1:16" x14ac:dyDescent="0.2">
      <c r="A34" s="51">
        <v>2000</v>
      </c>
      <c r="B34" s="52">
        <f>+B15+B23</f>
        <v>13824.7</v>
      </c>
      <c r="C34" s="52">
        <f t="shared" si="5"/>
        <v>13419.4</v>
      </c>
      <c r="D34" s="40">
        <f t="shared" si="5"/>
        <v>13419.4</v>
      </c>
      <c r="E34" s="41">
        <f t="shared" si="6"/>
        <v>1</v>
      </c>
      <c r="F34" s="39">
        <v>13300</v>
      </c>
      <c r="G34" s="17">
        <f t="shared" si="7"/>
        <v>0.99110243378988627</v>
      </c>
      <c r="H34" s="39">
        <v>0</v>
      </c>
      <c r="I34" s="53">
        <f t="shared" ref="I34:I40" si="10">+F34+H34</f>
        <v>13300</v>
      </c>
      <c r="J34" s="54">
        <f t="shared" si="8"/>
        <v>119.39999999999964</v>
      </c>
      <c r="K34" s="42">
        <f>I34/D34</f>
        <v>0.99110243378988627</v>
      </c>
      <c r="L34" s="19">
        <f>SUM(I34)*100%/D34-1</f>
        <v>-8.8975662101137276E-3</v>
      </c>
      <c r="M34" s="43">
        <f t="shared" si="9"/>
        <v>0.99110243378988627</v>
      </c>
    </row>
    <row r="35" spans="1:16" x14ac:dyDescent="0.2">
      <c r="A35" s="51" t="s">
        <v>24</v>
      </c>
      <c r="B35" s="52">
        <f>+B16+B24</f>
        <v>65724.800000000003</v>
      </c>
      <c r="C35" s="52">
        <f t="shared" si="5"/>
        <v>56114.5</v>
      </c>
      <c r="D35" s="40">
        <f t="shared" si="5"/>
        <v>56114.5</v>
      </c>
      <c r="E35" s="41">
        <f t="shared" si="6"/>
        <v>1</v>
      </c>
      <c r="F35" s="39">
        <v>55925.5</v>
      </c>
      <c r="G35" s="17">
        <f t="shared" si="7"/>
        <v>0.99663188658902779</v>
      </c>
      <c r="H35" s="39">
        <v>0</v>
      </c>
      <c r="I35" s="53">
        <f t="shared" si="10"/>
        <v>55925.5</v>
      </c>
      <c r="J35" s="54">
        <f t="shared" si="8"/>
        <v>189</v>
      </c>
      <c r="K35" s="42">
        <f>I35/D35</f>
        <v>0.99663188658902779</v>
      </c>
      <c r="L35" s="19">
        <f>SUM(I35)*100%/D35-1</f>
        <v>-3.3681134109722066E-3</v>
      </c>
      <c r="M35" s="43">
        <f t="shared" si="9"/>
        <v>0.99663188658902779</v>
      </c>
      <c r="P35" s="108"/>
    </row>
    <row r="36" spans="1:16" x14ac:dyDescent="0.2">
      <c r="A36" s="51" t="s">
        <v>25</v>
      </c>
      <c r="B36" s="52">
        <f>+B17+B25</f>
        <v>8183.2</v>
      </c>
      <c r="C36" s="52">
        <f t="shared" si="5"/>
        <v>14903</v>
      </c>
      <c r="D36" s="40">
        <f t="shared" si="5"/>
        <v>14903</v>
      </c>
      <c r="E36" s="41">
        <f t="shared" si="6"/>
        <v>1</v>
      </c>
      <c r="F36" s="39">
        <v>11936.7</v>
      </c>
      <c r="G36" s="17">
        <f t="shared" si="7"/>
        <v>0.80095953834798372</v>
      </c>
      <c r="H36" s="39">
        <v>0</v>
      </c>
      <c r="I36" s="53">
        <f>+F36+H36</f>
        <v>11936.7</v>
      </c>
      <c r="J36" s="54">
        <f t="shared" si="8"/>
        <v>2966.2999999999993</v>
      </c>
      <c r="K36" s="42">
        <f>I36/D36</f>
        <v>0.80095953834798372</v>
      </c>
      <c r="L36" s="19">
        <f>SUM(I36)*100%/D36-1</f>
        <v>-0.19904046165201628</v>
      </c>
      <c r="M36" s="43">
        <f t="shared" si="9"/>
        <v>0.80095953834798372</v>
      </c>
      <c r="P36" s="108"/>
    </row>
    <row r="37" spans="1:16" x14ac:dyDescent="0.2">
      <c r="A37" s="55" t="s">
        <v>26</v>
      </c>
      <c r="B37" s="56">
        <f>B33+B34+B35+B36</f>
        <v>379175.3</v>
      </c>
      <c r="C37" s="56">
        <f>C33+C34+C35+C36</f>
        <v>387768.5</v>
      </c>
      <c r="D37" s="57">
        <f>D33+D34+D35+D36</f>
        <v>387768.5</v>
      </c>
      <c r="E37" s="58">
        <f t="shared" si="6"/>
        <v>1</v>
      </c>
      <c r="F37" s="56">
        <f>F33+F34+F35+F36</f>
        <v>376190.9</v>
      </c>
      <c r="G37" s="59">
        <f t="shared" si="7"/>
        <v>0.9701430105849238</v>
      </c>
      <c r="H37" s="56">
        <f>H33+H34+H35+H36</f>
        <v>0</v>
      </c>
      <c r="I37" s="57">
        <f>I33+I34+I35+I36</f>
        <v>376190.9</v>
      </c>
      <c r="J37" s="60">
        <f t="shared" si="8"/>
        <v>11577.599999999977</v>
      </c>
      <c r="K37" s="61">
        <f>I37/D37</f>
        <v>0.9701430105849238</v>
      </c>
      <c r="L37" s="19">
        <f>SUM(I37)*100%/D37-1</f>
        <v>-2.9856989415076196E-2</v>
      </c>
      <c r="M37" s="62">
        <f t="shared" si="9"/>
        <v>0.9701430105849238</v>
      </c>
      <c r="P37" s="108"/>
    </row>
    <row r="38" spans="1:16" x14ac:dyDescent="0.2">
      <c r="A38" s="51">
        <v>5000</v>
      </c>
      <c r="B38" s="52">
        <f>+B18+B26</f>
        <v>0</v>
      </c>
      <c r="C38" s="52">
        <f>+C18+C26</f>
        <v>0</v>
      </c>
      <c r="D38" s="40">
        <f t="shared" ref="D38:F39" si="11">+D18+D26</f>
        <v>0</v>
      </c>
      <c r="E38" s="41">
        <f t="shared" si="11"/>
        <v>0</v>
      </c>
      <c r="F38" s="39">
        <f t="shared" si="11"/>
        <v>0</v>
      </c>
      <c r="G38" s="17">
        <v>0</v>
      </c>
      <c r="H38" s="39">
        <v>0</v>
      </c>
      <c r="I38" s="53">
        <f t="shared" si="10"/>
        <v>0</v>
      </c>
      <c r="J38" s="54">
        <f t="shared" si="8"/>
        <v>0</v>
      </c>
      <c r="K38" s="42">
        <v>0</v>
      </c>
      <c r="L38" s="19">
        <v>0</v>
      </c>
      <c r="M38" s="43">
        <v>0</v>
      </c>
    </row>
    <row r="39" spans="1:16" x14ac:dyDescent="0.2">
      <c r="A39" s="51">
        <v>6000</v>
      </c>
      <c r="B39" s="52">
        <f>+B19+B27</f>
        <v>2000</v>
      </c>
      <c r="C39" s="52">
        <f>+C19+C27</f>
        <v>2000</v>
      </c>
      <c r="D39" s="40">
        <f t="shared" si="11"/>
        <v>2000</v>
      </c>
      <c r="E39" s="41">
        <f t="shared" si="11"/>
        <v>0</v>
      </c>
      <c r="F39" s="39">
        <f t="shared" si="11"/>
        <v>0</v>
      </c>
      <c r="G39" s="17">
        <v>0</v>
      </c>
      <c r="H39" s="39"/>
      <c r="I39" s="53">
        <f t="shared" si="10"/>
        <v>0</v>
      </c>
      <c r="J39" s="54">
        <f t="shared" si="8"/>
        <v>2000</v>
      </c>
      <c r="K39" s="42">
        <v>0</v>
      </c>
      <c r="L39" s="19">
        <v>0</v>
      </c>
      <c r="M39" s="43">
        <v>0</v>
      </c>
    </row>
    <row r="40" spans="1:16" x14ac:dyDescent="0.2">
      <c r="A40" s="55" t="s">
        <v>26</v>
      </c>
      <c r="B40" s="56">
        <f>+B38+B39</f>
        <v>2000</v>
      </c>
      <c r="C40" s="56">
        <f>+C38+C39</f>
        <v>2000</v>
      </c>
      <c r="D40" s="57">
        <f>+D38+D39</f>
        <v>2000</v>
      </c>
      <c r="E40" s="58">
        <f t="shared" si="6"/>
        <v>1</v>
      </c>
      <c r="F40" s="56">
        <f>+F38+F39</f>
        <v>0</v>
      </c>
      <c r="G40" s="59">
        <v>0</v>
      </c>
      <c r="H40" s="56">
        <f>+H38+H39</f>
        <v>0</v>
      </c>
      <c r="I40" s="57">
        <f t="shared" si="10"/>
        <v>0</v>
      </c>
      <c r="J40" s="60">
        <f t="shared" si="8"/>
        <v>2000</v>
      </c>
      <c r="K40" s="61">
        <v>0</v>
      </c>
      <c r="L40" s="19">
        <v>0</v>
      </c>
      <c r="M40" s="62">
        <v>0</v>
      </c>
    </row>
    <row r="41" spans="1:16" ht="12.75" thickBot="1" x14ac:dyDescent="0.25">
      <c r="A41" s="63" t="s">
        <v>15</v>
      </c>
      <c r="B41" s="64">
        <f>+B37+B40</f>
        <v>381175.3</v>
      </c>
      <c r="C41" s="64">
        <f>C37+C40</f>
        <v>389768.5</v>
      </c>
      <c r="D41" s="65">
        <f>+D37+D40</f>
        <v>389768.5</v>
      </c>
      <c r="E41" s="66">
        <f t="shared" si="6"/>
        <v>1</v>
      </c>
      <c r="F41" s="64">
        <f>+F37+F40</f>
        <v>376190.9</v>
      </c>
      <c r="G41" s="67">
        <f t="shared" si="7"/>
        <v>0.96516496330514145</v>
      </c>
      <c r="H41" s="64">
        <f>+H37+H40</f>
        <v>0</v>
      </c>
      <c r="I41" s="65">
        <f>+I37+I40</f>
        <v>376190.9</v>
      </c>
      <c r="J41" s="64">
        <f t="shared" si="8"/>
        <v>13577.599999999977</v>
      </c>
      <c r="K41" s="68">
        <f>I41/D41</f>
        <v>0.96516496330514145</v>
      </c>
      <c r="L41" s="69">
        <f>SUM(I41)*100%/D41-1</f>
        <v>-3.4835036694858545E-2</v>
      </c>
      <c r="M41" s="70">
        <f t="shared" si="9"/>
        <v>0.96516496330514145</v>
      </c>
    </row>
    <row r="42" spans="1:16" ht="12.75" thickBot="1" x14ac:dyDescent="0.25">
      <c r="A42" s="150" t="s">
        <v>32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</row>
    <row r="43" spans="1:16" ht="23.25" customHeight="1" thickBot="1" x14ac:dyDescent="0.25">
      <c r="A43" s="100" t="s">
        <v>27</v>
      </c>
      <c r="B43" s="101"/>
      <c r="C43" s="102">
        <v>7020.1</v>
      </c>
      <c r="D43" s="93"/>
      <c r="E43" s="93"/>
      <c r="F43" s="93"/>
      <c r="G43" s="93"/>
      <c r="H43" s="93"/>
      <c r="I43" s="93"/>
      <c r="J43" s="93"/>
      <c r="K43" s="93"/>
      <c r="L43" s="93"/>
      <c r="M43" s="94"/>
    </row>
    <row r="44" spans="1:16" ht="6.75" customHeight="1" thickBot="1" x14ac:dyDescent="0.25">
      <c r="A44" s="103"/>
      <c r="B44" s="103"/>
      <c r="C44" s="103"/>
      <c r="D44" s="95"/>
      <c r="E44" s="95"/>
      <c r="F44" s="96"/>
      <c r="G44" s="96"/>
      <c r="H44" s="96"/>
      <c r="I44" s="96"/>
      <c r="J44" s="96"/>
      <c r="K44" s="97"/>
      <c r="L44" s="97"/>
      <c r="M44" s="97"/>
    </row>
    <row r="45" spans="1:16" ht="24.75" customHeight="1" thickBot="1" x14ac:dyDescent="0.25">
      <c r="A45" s="100" t="s">
        <v>38</v>
      </c>
      <c r="B45" s="101"/>
      <c r="C45" s="102">
        <v>29435</v>
      </c>
      <c r="D45" s="95"/>
      <c r="E45" s="95"/>
      <c r="F45" s="96"/>
      <c r="G45" s="107"/>
      <c r="H45" s="96"/>
      <c r="I45" s="96"/>
      <c r="J45" s="96"/>
      <c r="K45" s="97"/>
      <c r="L45" s="97"/>
      <c r="M45" s="97"/>
    </row>
    <row r="46" spans="1:16" ht="5.25" customHeight="1" thickBot="1" x14ac:dyDescent="0.25">
      <c r="A46" s="104"/>
      <c r="B46" s="105"/>
      <c r="C46" s="105"/>
      <c r="D46" s="95"/>
      <c r="E46" s="95"/>
      <c r="F46" s="107"/>
      <c r="G46" s="96"/>
      <c r="H46" s="96"/>
      <c r="I46" s="96"/>
      <c r="J46" s="96"/>
      <c r="K46" s="97"/>
      <c r="L46" s="97"/>
      <c r="M46" s="97"/>
    </row>
    <row r="47" spans="1:16" ht="24" customHeight="1" thickBot="1" x14ac:dyDescent="0.25">
      <c r="A47" s="100" t="s">
        <v>28</v>
      </c>
      <c r="B47" s="101"/>
      <c r="C47" s="102">
        <v>0</v>
      </c>
      <c r="D47" s="95"/>
      <c r="E47" s="95"/>
      <c r="F47" s="96"/>
      <c r="G47" s="96"/>
      <c r="H47" s="96"/>
      <c r="I47" s="96"/>
      <c r="J47" s="96"/>
      <c r="K47" s="97"/>
      <c r="L47" s="97"/>
      <c r="M47" s="97"/>
    </row>
    <row r="48" spans="1:16" ht="6" customHeight="1" thickBot="1" x14ac:dyDescent="0.25">
      <c r="A48" s="104"/>
      <c r="B48" s="105"/>
      <c r="C48" s="105"/>
      <c r="D48" s="95"/>
      <c r="E48" s="95"/>
      <c r="F48" s="96"/>
      <c r="G48" s="96"/>
      <c r="H48" s="96"/>
      <c r="I48" s="96"/>
      <c r="J48" s="96"/>
      <c r="K48" s="97"/>
      <c r="L48" s="97"/>
      <c r="M48" s="97"/>
    </row>
    <row r="49" spans="1:13" ht="24.75" customHeight="1" thickBot="1" x14ac:dyDescent="0.25">
      <c r="A49" s="100" t="s">
        <v>37</v>
      </c>
      <c r="B49" s="101"/>
      <c r="C49" s="102">
        <f>+F29-F41-C43+C45-C47</f>
        <v>28002.499999999978</v>
      </c>
      <c r="D49" s="95"/>
      <c r="E49" s="95"/>
      <c r="F49" s="95"/>
      <c r="G49" s="96"/>
      <c r="H49" s="96"/>
      <c r="I49" s="96"/>
      <c r="J49" s="96"/>
      <c r="K49" s="97"/>
      <c r="L49" s="97"/>
      <c r="M49" s="97"/>
    </row>
    <row r="50" spans="1:13" x14ac:dyDescent="0.2">
      <c r="A50" s="98"/>
      <c r="B50" s="98"/>
      <c r="C50" s="98"/>
      <c r="D50" s="99"/>
      <c r="E50" s="99"/>
      <c r="F50" s="99"/>
      <c r="G50" s="99"/>
      <c r="H50" s="98"/>
      <c r="I50" s="98"/>
      <c r="J50" s="98"/>
      <c r="K50" s="98"/>
      <c r="L50" s="98"/>
      <c r="M50" s="98"/>
    </row>
    <row r="51" spans="1:13" x14ac:dyDescent="0.2">
      <c r="A51" s="109" t="s">
        <v>36</v>
      </c>
      <c r="B51" s="110"/>
      <c r="C51" s="110"/>
      <c r="D51" s="111"/>
      <c r="E51" s="111"/>
      <c r="F51" s="111"/>
      <c r="G51" s="111"/>
      <c r="H51" s="110"/>
      <c r="I51" s="110"/>
      <c r="J51" s="110"/>
      <c r="K51" s="110"/>
      <c r="L51" s="110"/>
      <c r="M51" s="110"/>
    </row>
    <row r="52" spans="1:13" ht="15" customHeight="1" x14ac:dyDescent="0.2">
      <c r="A52" s="151" t="s">
        <v>41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</row>
    <row r="53" spans="1:13" ht="49.5" customHeight="1" x14ac:dyDescent="0.2">
      <c r="A53" s="149" t="s">
        <v>46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</row>
    <row r="54" spans="1:13" ht="13.5" customHeight="1" x14ac:dyDescent="0.2">
      <c r="A54" s="149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</row>
    <row r="55" spans="1:13" ht="15" customHeight="1" x14ac:dyDescent="0.2">
      <c r="A55" s="151" t="s">
        <v>42</v>
      </c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</row>
    <row r="56" spans="1:13" ht="49.5" customHeight="1" x14ac:dyDescent="0.2">
      <c r="A56" s="149" t="s">
        <v>43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</row>
    <row r="57" spans="1:13" ht="50.25" customHeight="1" x14ac:dyDescent="0.2">
      <c r="A57" s="149" t="s">
        <v>45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</row>
    <row r="58" spans="1:13" ht="42" customHeight="1" x14ac:dyDescent="0.2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</row>
    <row r="59" spans="1:13" ht="6.75" customHeight="1" x14ac:dyDescent="0.2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</row>
    <row r="60" spans="1:13" ht="11.25" customHeight="1" x14ac:dyDescent="0.2">
      <c r="A60" s="149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</row>
  </sheetData>
  <mergeCells count="27">
    <mergeCell ref="A58:M58"/>
    <mergeCell ref="A60:M60"/>
    <mergeCell ref="A42:M42"/>
    <mergeCell ref="A52:M52"/>
    <mergeCell ref="A53:M54"/>
    <mergeCell ref="A55:M55"/>
    <mergeCell ref="A56:M56"/>
    <mergeCell ref="A57:M57"/>
    <mergeCell ref="A30:M30"/>
    <mergeCell ref="A31:A32"/>
    <mergeCell ref="B31:B32"/>
    <mergeCell ref="C31:C32"/>
    <mergeCell ref="D31:J31"/>
    <mergeCell ref="K31:K32"/>
    <mergeCell ref="L31:L32"/>
    <mergeCell ref="M31:M32"/>
    <mergeCell ref="A1:M7"/>
    <mergeCell ref="A8:M8"/>
    <mergeCell ref="A9:M9"/>
    <mergeCell ref="A10:M10"/>
    <mergeCell ref="A11:A12"/>
    <mergeCell ref="B11:B12"/>
    <mergeCell ref="C11:C12"/>
    <mergeCell ref="D11:J11"/>
    <mergeCell ref="K11:K12"/>
    <mergeCell ref="L11:L12"/>
    <mergeCell ref="M11:M12"/>
  </mergeCells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CNF</dc:creator>
  <cp:lastModifiedBy>C BRUNEL</cp:lastModifiedBy>
  <cp:lastPrinted>2020-02-13T15:20:23Z</cp:lastPrinted>
  <dcterms:created xsi:type="dcterms:W3CDTF">2017-04-11T21:08:43Z</dcterms:created>
  <dcterms:modified xsi:type="dcterms:W3CDTF">2020-02-15T20:11:34Z</dcterms:modified>
</cp:coreProperties>
</file>