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D:\Departamento de presupuestos 2020\6.- Información externa Departamento 2020\COCODI_2020\informe primer trim\"/>
    </mc:Choice>
  </mc:AlternateContent>
  <xr:revisionPtr revIDLastSave="0" documentId="13_ncr:1_{7CE56202-94ED-4592-92F1-91DD1DC43C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2" r:id="rId1"/>
  </sheets>
  <definedNames>
    <definedName name="_xlnm.Print_Area" localSheetId="0">Hoja1!$A$1:$M$41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2" l="1"/>
  <c r="C49" i="2" l="1"/>
  <c r="F37" i="2" l="1"/>
  <c r="F38" i="2"/>
  <c r="F39" i="2"/>
  <c r="F40" i="2"/>
  <c r="F41" i="2"/>
  <c r="F20" i="2"/>
  <c r="F28" i="2"/>
  <c r="F29" i="2"/>
  <c r="H38" i="2"/>
  <c r="H39" i="2"/>
  <c r="H40" i="2"/>
  <c r="H36" i="2"/>
  <c r="C33" i="2"/>
  <c r="M33" i="2" s="1"/>
  <c r="C34" i="2"/>
  <c r="C35" i="2"/>
  <c r="C36" i="2"/>
  <c r="C37" i="2" s="1"/>
  <c r="C38" i="2"/>
  <c r="C39" i="2"/>
  <c r="C40" i="2"/>
  <c r="D33" i="2"/>
  <c r="B33" i="2"/>
  <c r="B37" i="2" s="1"/>
  <c r="B41" i="2" s="1"/>
  <c r="I33" i="2"/>
  <c r="J33" i="2" s="1"/>
  <c r="I34" i="2"/>
  <c r="I35" i="2"/>
  <c r="I36" i="2"/>
  <c r="I40" i="2"/>
  <c r="D34" i="2"/>
  <c r="D35" i="2"/>
  <c r="D36" i="2"/>
  <c r="D37" i="2"/>
  <c r="D38" i="2"/>
  <c r="D39" i="2"/>
  <c r="D40" i="2"/>
  <c r="D41" i="2"/>
  <c r="H37" i="2"/>
  <c r="H41" i="2" s="1"/>
  <c r="G41" i="2"/>
  <c r="B34" i="2"/>
  <c r="B35" i="2"/>
  <c r="B36" i="2"/>
  <c r="B38" i="2"/>
  <c r="B39" i="2"/>
  <c r="B40" i="2"/>
  <c r="J40" i="2"/>
  <c r="E40" i="2"/>
  <c r="I39" i="2"/>
  <c r="J39" i="2"/>
  <c r="E39" i="2"/>
  <c r="I38" i="2"/>
  <c r="J38" i="2"/>
  <c r="E38" i="2"/>
  <c r="G37" i="2"/>
  <c r="L36" i="2"/>
  <c r="K36" i="2"/>
  <c r="J36" i="2"/>
  <c r="G36" i="2"/>
  <c r="M35" i="2"/>
  <c r="L35" i="2"/>
  <c r="K35" i="2"/>
  <c r="J35" i="2"/>
  <c r="G35" i="2"/>
  <c r="E35" i="2"/>
  <c r="M34" i="2"/>
  <c r="L34" i="2"/>
  <c r="K34" i="2"/>
  <c r="J34" i="2"/>
  <c r="G34" i="2"/>
  <c r="E34" i="2"/>
  <c r="L33" i="2"/>
  <c r="K33" i="2"/>
  <c r="G33" i="2"/>
  <c r="H28" i="2"/>
  <c r="H20" i="2"/>
  <c r="H29" i="2"/>
  <c r="I29" i="2"/>
  <c r="C28" i="2"/>
  <c r="E28" i="2" s="1"/>
  <c r="C20" i="2"/>
  <c r="D28" i="2"/>
  <c r="D20" i="2"/>
  <c r="D29" i="2"/>
  <c r="L29" i="2"/>
  <c r="K29" i="2"/>
  <c r="J29" i="2"/>
  <c r="G29" i="2"/>
  <c r="B28" i="2"/>
  <c r="B20" i="2"/>
  <c r="B29" i="2" s="1"/>
  <c r="I28" i="2"/>
  <c r="L28" i="2"/>
  <c r="K28" i="2"/>
  <c r="J28" i="2"/>
  <c r="G28" i="2"/>
  <c r="I27" i="2"/>
  <c r="J27" i="2"/>
  <c r="I26" i="2"/>
  <c r="J26" i="2"/>
  <c r="I25" i="2"/>
  <c r="M25" i="2"/>
  <c r="L25" i="2"/>
  <c r="K25" i="2"/>
  <c r="J25" i="2"/>
  <c r="G25" i="2"/>
  <c r="I24" i="2"/>
  <c r="M24" i="2"/>
  <c r="L24" i="2"/>
  <c r="K24" i="2"/>
  <c r="J24" i="2"/>
  <c r="G24" i="2"/>
  <c r="I23" i="2"/>
  <c r="M23" i="2"/>
  <c r="L23" i="2"/>
  <c r="K23" i="2"/>
  <c r="J23" i="2"/>
  <c r="G23" i="2"/>
  <c r="I22" i="2"/>
  <c r="M22" i="2"/>
  <c r="L22" i="2"/>
  <c r="K22" i="2"/>
  <c r="J22" i="2"/>
  <c r="G22" i="2"/>
  <c r="I20" i="2"/>
  <c r="K20" i="2"/>
  <c r="L20" i="2"/>
  <c r="M20" i="2"/>
  <c r="J20" i="2"/>
  <c r="I19" i="2"/>
  <c r="J19" i="2"/>
  <c r="I18" i="2"/>
  <c r="J18" i="2"/>
  <c r="I17" i="2"/>
  <c r="M17" i="2"/>
  <c r="L17" i="2"/>
  <c r="K17" i="2"/>
  <c r="J17" i="2"/>
  <c r="I16" i="2"/>
  <c r="M16" i="2"/>
  <c r="L16" i="2"/>
  <c r="K16" i="2"/>
  <c r="J16" i="2"/>
  <c r="I15" i="2"/>
  <c r="M15" i="2"/>
  <c r="L15" i="2"/>
  <c r="K15" i="2"/>
  <c r="J15" i="2"/>
  <c r="I14" i="2"/>
  <c r="M14" i="2"/>
  <c r="L14" i="2"/>
  <c r="K14" i="2"/>
  <c r="J14" i="2"/>
  <c r="G20" i="2"/>
  <c r="E20" i="2"/>
  <c r="G17" i="2"/>
  <c r="G16" i="2"/>
  <c r="G15" i="2"/>
  <c r="G14" i="2"/>
  <c r="C41" i="2" l="1"/>
  <c r="E37" i="2"/>
  <c r="E36" i="2"/>
  <c r="M28" i="2"/>
  <c r="M36" i="2"/>
  <c r="E41" i="2"/>
  <c r="C29" i="2"/>
  <c r="E33" i="2"/>
  <c r="I37" i="2"/>
  <c r="L37" i="2"/>
  <c r="M37" i="2"/>
  <c r="K37" i="2"/>
  <c r="I41" i="2"/>
  <c r="J37" i="2"/>
  <c r="M29" i="2" l="1"/>
  <c r="E29" i="2"/>
  <c r="L41" i="2"/>
  <c r="M41" i="2"/>
  <c r="K41" i="2"/>
  <c r="J41" i="2"/>
</calcChain>
</file>

<file path=xl/sharedStrings.xml><?xml version="1.0" encoding="utf-8"?>
<sst xmlns="http://schemas.openxmlformats.org/spreadsheetml/2006/main" count="53" uniqueCount="46">
  <si>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</si>
  <si>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</si>
  <si>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</si>
  <si>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</si>
  <si>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</si>
  <si>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</si>
  <si>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</si>
  <si>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</si>
  <si>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</si>
  <si>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</si>
  <si>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</si>
  <si>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</si>
  <si>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</si>
  <si>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</si>
  <si>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</si>
  <si>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</si>
  <si>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</si>
  <si>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</si>
  <si>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</si>
  <si>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</si>
  <si>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</si>
  <si>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</si>
  <si>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</si>
  <si>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</si>
  <si>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</si>
  <si>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</si>
  <si>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</si>
  <si>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</si>
  <si>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</si>
  <si>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</si>
  <si>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</si>
  <si>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</si>
  <si>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</si>
  <si>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</si>
  <si>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</si>
  <si>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</si>
  <si>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r>
      <t>EXPLICACIÓN A LAS VARIACIONES</t>
    </r>
    <r>
      <rPr>
        <sz val="9"/>
        <color theme="1"/>
        <rFont val="Candara"/>
        <family val="2"/>
      </rPr>
      <t>:</t>
    </r>
  </si>
  <si>
    <t>Disponibi-lidad final</t>
  </si>
  <si>
    <t>Disponibi-lidad inicial</t>
  </si>
  <si>
    <t>Captación de Ingresos del periodo enero – marzo 2020.</t>
  </si>
  <si>
    <t>Ejercicio presupuestal del periodo enero – marzo 2020.</t>
  </si>
  <si>
    <t>Cifras al 31 de marzo de 2020</t>
  </si>
  <si>
    <t>Enero - marzo 2020</t>
  </si>
  <si>
    <t>ECOSUR tuvo en el periodo enero – marzo 2020 un presupuesto programado de 101,041.1 miles de pesos, distribuido en 93,072.4 miles de pesos de recursos fiscales (92.11%) y 7,968.7 miles de pesos de recursos propios (7.89%). El presupuesto de recursos fiscales programado al periodo fue ministrado en un 100.00% y en recursos propios el ingreso captado más devengado fue del 64.85% en comparación con el programado (Tabla 2), los cuales fueron captados por la elaboración de proyectos de investigación y prestación de servicios de laboratorios, cursos de capacitación, entre otros.</t>
  </si>
  <si>
    <t xml:space="preserve">El presupuesto total ejercido más devengado en gasto corriente durante el periodo enero - marzo 2020 ascendió a 87,896.1 miles de pesos, lo que representó 86.99% del presupuesto programado al mismo periodo. El presupuesto programado de recursos fiscales para el periodo enero – marzo fue ejercido en un 91.30% y en lo correspondiente a recursos propios se ejerció el 36.61% respecto al programado en el periodo. En consecuencia, se presentó un subejercicio presupuestal de 13.01%, respecto al aprobado en el periodo. </t>
  </si>
  <si>
    <t>Es importante mencionar que el presupuesto ejercido en comparación con el ingreso captado de recursos propios tuvo un subejercicio de $2,250.4 miles de pesos y representa el 43.55%, el subejercicio que se aprecia se originó principalmente por la recepción de ministraciones de proyectos que están en ejecución, las cuales se calendarizaron en los convenios o contratos de manera cuatrimestral, semestral o anual; así como; con base a la aceptación de los entregables por parte de las fuentes de financiamiento, así mismo, derivado de la contingencia sanitaria originada por el virus COVID-19, se suspendieron viajes nacionales e internacionales y salidas para realizar actividades de investigación de trabajo de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</si>
</sst>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1"/>
      <name val="Arial"/>
      <family val="2"/>
    </font>
    <font>
      <b/>
      <sz val="11"/>
      <color rgb="FF0070C0"/>
      <name val="Candara"/>
      <family val="2"/>
    </font>
    <font>
      <b/>
      <sz val="9"/>
      <color rgb="FF0070C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3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5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0" fontId="13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6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7" fillId="7" borderId="16" xfId="0" applyNumberFormat="1" applyFont="1" applyFill="1" applyBorder="1" applyAlignment="1">
      <alignment horizontal="center" vertical="center" wrapText="1"/>
    </xf>
    <xf numFmtId="10" fontId="17" fillId="7" borderId="43" xfId="0" applyNumberFormat="1" applyFont="1" applyFill="1" applyBorder="1" applyAlignment="1">
      <alignment horizontal="center" vertical="center" wrapText="1"/>
    </xf>
    <xf numFmtId="10" fontId="17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3" fillId="7" borderId="0" xfId="1" applyNumberFormat="1" applyFont="1" applyFill="1" applyBorder="1"/>
    <xf numFmtId="166" fontId="13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4" fillId="7" borderId="0" xfId="0" applyFont="1" applyFill="1"/>
    <xf numFmtId="3" fontId="14" fillId="7" borderId="0" xfId="0" applyNumberFormat="1" applyFont="1" applyFill="1"/>
    <xf numFmtId="164" fontId="18" fillId="0" borderId="29" xfId="1" applyNumberFormat="1" applyFont="1" applyBorder="1" applyAlignment="1">
      <alignment horizontal="center" wrapText="1"/>
    </xf>
    <xf numFmtId="164" fontId="18" fillId="0" borderId="30" xfId="1" applyNumberFormat="1" applyFont="1" applyFill="1" applyBorder="1" applyAlignment="1">
      <alignment horizontal="right" vertical="center"/>
    </xf>
    <xf numFmtId="164" fontId="18" fillId="0" borderId="31" xfId="1" applyNumberFormat="1" applyFont="1" applyFill="1" applyBorder="1" applyAlignment="1">
      <alignment horizontal="right" vertical="center"/>
    </xf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horizontal="center" wrapText="1"/>
    </xf>
    <xf numFmtId="164" fontId="18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3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2" fillId="7" borderId="0" xfId="0" applyFont="1" applyFill="1" applyBorder="1"/>
    <xf numFmtId="0" fontId="14" fillId="7" borderId="0" xfId="0" applyFont="1" applyFill="1" applyBorder="1"/>
    <xf numFmtId="3" fontId="15" fillId="7" borderId="0" xfId="0" applyNumberFormat="1" applyFont="1" applyFill="1" applyBorder="1"/>
    <xf numFmtId="0" fontId="14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8" fillId="7" borderId="16" xfId="0" applyNumberFormat="1" applyFont="1" applyFill="1" applyBorder="1" applyAlignment="1">
      <alignment horizontal="center" vertical="center" wrapText="1"/>
    </xf>
    <xf numFmtId="164" fontId="21" fillId="0" borderId="26" xfId="1" applyNumberFormat="1" applyFont="1" applyFill="1" applyBorder="1" applyAlignment="1">
      <alignment horizontal="center" vertical="center"/>
    </xf>
    <xf numFmtId="164" fontId="22" fillId="0" borderId="27" xfId="1" applyNumberFormat="1" applyFont="1" applyFill="1" applyBorder="1" applyAlignment="1">
      <alignment horizontal="right" vertical="center"/>
    </xf>
    <xf numFmtId="164" fontId="22" fillId="5" borderId="27" xfId="1" applyNumberFormat="1" applyFont="1" applyFill="1" applyBorder="1" applyAlignment="1">
      <alignment horizontal="right" vertical="center"/>
    </xf>
    <xf numFmtId="10" fontId="22" fillId="0" borderId="27" xfId="2" applyNumberFormat="1" applyFont="1" applyFill="1" applyBorder="1" applyAlignment="1">
      <alignment horizontal="right" vertical="center"/>
    </xf>
    <xf numFmtId="10" fontId="22" fillId="6" borderId="27" xfId="1" applyNumberFormat="1" applyFont="1" applyFill="1" applyBorder="1" applyAlignment="1">
      <alignment horizontal="right" vertical="center"/>
    </xf>
    <xf numFmtId="164" fontId="22" fillId="0" borderId="27" xfId="1" applyNumberFormat="1" applyFont="1" applyFill="1" applyBorder="1" applyAlignment="1">
      <alignment vertical="center"/>
    </xf>
    <xf numFmtId="10" fontId="22" fillId="0" borderId="27" xfId="2" applyNumberFormat="1" applyFont="1" applyFill="1" applyBorder="1" applyAlignment="1">
      <alignment horizontal="center" vertical="center"/>
    </xf>
    <xf numFmtId="10" fontId="22" fillId="5" borderId="44" xfId="2" applyNumberFormat="1" applyFont="1" applyFill="1" applyBorder="1" applyAlignment="1">
      <alignment horizontal="center"/>
    </xf>
    <xf numFmtId="10" fontId="22" fillId="0" borderId="28" xfId="2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531812</xdr:colOff>
      <xdr:row>6</xdr:row>
      <xdr:rowOff>27774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5FD4568-B490-4E13-91CC-FC00A2121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8037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zoomScale="120" zoomScaleNormal="120" zoomScaleSheetLayoutView="100" workbookViewId="0">
      <selection activeCell="C36" sqref="C36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0.85546875" style="105"/>
    <col min="16" max="16384" width="10.85546875" style="2"/>
  </cols>
  <sheetData>
    <row r="1" spans="1:15" s="3" customFormat="1" ht="1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104"/>
    </row>
    <row r="2" spans="1:15" s="3" customFormat="1" ht="15" customHeight="1" x14ac:dyDescent="0.2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104"/>
    </row>
    <row r="3" spans="1:15" s="3" customFormat="1" x14ac:dyDescent="0.2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O3" s="104"/>
    </row>
    <row r="4" spans="1:15" s="3" customFormat="1" x14ac:dyDescent="0.2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O4" s="104"/>
    </row>
    <row r="5" spans="1:15" s="3" customFormat="1" x14ac:dyDescent="0.2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O5" s="104"/>
    </row>
    <row r="6" spans="1:15" s="3" customForma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O6" s="104"/>
    </row>
    <row r="7" spans="1:15" s="3" customFormat="1" x14ac:dyDescent="0.2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O7" s="104"/>
    </row>
    <row r="8" spans="1:15" x14ac:dyDescent="0.2">
      <c r="A8" s="141" t="s">
        <v>42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5" ht="12.75" thickBot="1" x14ac:dyDescent="0.25">
      <c r="A9" s="141" t="s">
        <v>35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1:15" ht="12.75" thickBot="1" x14ac:dyDescent="0.25">
      <c r="A10" s="122" t="s">
        <v>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5" x14ac:dyDescent="0.2">
      <c r="A11" s="144" t="s">
        <v>1</v>
      </c>
      <c r="B11" s="146" t="s">
        <v>2</v>
      </c>
      <c r="C11" s="146" t="s">
        <v>3</v>
      </c>
      <c r="D11" s="148" t="s">
        <v>41</v>
      </c>
      <c r="E11" s="149"/>
      <c r="F11" s="149"/>
      <c r="G11" s="149"/>
      <c r="H11" s="149"/>
      <c r="I11" s="149"/>
      <c r="J11" s="150"/>
      <c r="K11" s="146" t="s">
        <v>4</v>
      </c>
      <c r="L11" s="146" t="s">
        <v>5</v>
      </c>
      <c r="M11" s="151" t="s">
        <v>6</v>
      </c>
    </row>
    <row r="12" spans="1:15" s="1" customFormat="1" ht="83.25" customHeight="1" x14ac:dyDescent="0.2">
      <c r="A12" s="145"/>
      <c r="B12" s="147"/>
      <c r="C12" s="147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47"/>
      <c r="L12" s="147"/>
      <c r="M12" s="152"/>
      <c r="O12" s="106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9123.5</v>
      </c>
      <c r="C14" s="71">
        <v>9123.5</v>
      </c>
      <c r="D14" s="73">
        <v>459</v>
      </c>
      <c r="E14" s="12"/>
      <c r="F14" s="71">
        <v>88.8</v>
      </c>
      <c r="G14" s="17">
        <f>+F14/D14</f>
        <v>0.19346405228758171</v>
      </c>
      <c r="H14" s="71">
        <v>0</v>
      </c>
      <c r="I14" s="18">
        <f t="shared" ref="I14:I19" si="0">+F14+H14</f>
        <v>88.8</v>
      </c>
      <c r="J14" s="75">
        <f t="shared" ref="J14:J19" si="1">+D14-I14</f>
        <v>370.2</v>
      </c>
      <c r="K14" s="76">
        <f>I14/D14</f>
        <v>0.19346405228758171</v>
      </c>
      <c r="L14" s="19">
        <f>SUM(I14)*100%/D14-1</f>
        <v>-0.80653594771241832</v>
      </c>
      <c r="M14" s="77">
        <f>I14/C14</f>
        <v>9.7331068120786977E-3</v>
      </c>
    </row>
    <row r="15" spans="1:15" x14ac:dyDescent="0.2">
      <c r="A15" s="81">
        <v>2000</v>
      </c>
      <c r="B15" s="71">
        <v>5334.7</v>
      </c>
      <c r="C15" s="71">
        <v>5334.7</v>
      </c>
      <c r="D15" s="73">
        <v>952.6</v>
      </c>
      <c r="E15" s="13"/>
      <c r="F15" s="71">
        <v>206.6</v>
      </c>
      <c r="G15" s="17">
        <f>+F15/D15</f>
        <v>0.21688011757295822</v>
      </c>
      <c r="H15" s="71">
        <v>0</v>
      </c>
      <c r="I15" s="18">
        <f t="shared" si="0"/>
        <v>206.6</v>
      </c>
      <c r="J15" s="75">
        <f t="shared" si="1"/>
        <v>746</v>
      </c>
      <c r="K15" s="76">
        <f>I15/D15</f>
        <v>0.21688011757295822</v>
      </c>
      <c r="L15" s="19">
        <f>SUM(I15)*100%/D15-1</f>
        <v>-0.78311988242704178</v>
      </c>
      <c r="M15" s="78">
        <f>I15/C15</f>
        <v>3.8727576058634978E-2</v>
      </c>
    </row>
    <row r="16" spans="1:15" x14ac:dyDescent="0.2">
      <c r="A16" s="81">
        <v>3000</v>
      </c>
      <c r="B16" s="71">
        <v>26079.200000000001</v>
      </c>
      <c r="C16" s="71">
        <v>26079.200000000001</v>
      </c>
      <c r="D16" s="73">
        <v>5508.8</v>
      </c>
      <c r="E16" s="16"/>
      <c r="F16" s="71">
        <v>4688.7</v>
      </c>
      <c r="G16" s="17">
        <f>+F16/D16</f>
        <v>0.85112910252686602</v>
      </c>
      <c r="H16" s="71">
        <v>99.4</v>
      </c>
      <c r="I16" s="18">
        <f t="shared" si="0"/>
        <v>4788.0999999999995</v>
      </c>
      <c r="J16" s="75">
        <f t="shared" si="1"/>
        <v>720.70000000000073</v>
      </c>
      <c r="K16" s="76">
        <f>I16/D16</f>
        <v>0.86917295962823105</v>
      </c>
      <c r="L16" s="19">
        <f>SUM(I16)*100%/D16-1</f>
        <v>-0.13082704037176895</v>
      </c>
      <c r="M16" s="78">
        <f>I16/C16</f>
        <v>0.18359842326451728</v>
      </c>
    </row>
    <row r="17" spans="1:16" x14ac:dyDescent="0.2">
      <c r="A17" s="81">
        <v>4000</v>
      </c>
      <c r="B17" s="72">
        <v>4450</v>
      </c>
      <c r="C17" s="72">
        <v>4450</v>
      </c>
      <c r="D17" s="73">
        <v>1048.3</v>
      </c>
      <c r="E17" s="16"/>
      <c r="F17" s="71">
        <v>84</v>
      </c>
      <c r="G17" s="17">
        <f>+F17/D17</f>
        <v>8.0129733854812563E-2</v>
      </c>
      <c r="H17" s="71"/>
      <c r="I17" s="18">
        <f t="shared" si="0"/>
        <v>84</v>
      </c>
      <c r="J17" s="75">
        <f t="shared" si="1"/>
        <v>964.3</v>
      </c>
      <c r="K17" s="76">
        <f>I17/D17</f>
        <v>8.0129733854812563E-2</v>
      </c>
      <c r="L17" s="19">
        <f>SUM(I17)*100%/D17-1</f>
        <v>-0.91987026614518741</v>
      </c>
      <c r="M17" s="78">
        <f>I17/C17</f>
        <v>1.8876404494382021E-2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/>
      <c r="I18" s="18">
        <f t="shared" si="0"/>
        <v>0</v>
      </c>
      <c r="J18" s="75">
        <f t="shared" si="1"/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0</v>
      </c>
      <c r="C19" s="14">
        <v>0</v>
      </c>
      <c r="D19" s="73">
        <v>0</v>
      </c>
      <c r="E19" s="16"/>
      <c r="F19" s="71">
        <v>0</v>
      </c>
      <c r="G19" s="17">
        <v>0</v>
      </c>
      <c r="H19" s="71"/>
      <c r="I19" s="18">
        <f t="shared" si="0"/>
        <v>0</v>
      </c>
      <c r="J19" s="75">
        <f t="shared" si="1"/>
        <v>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44987.4</v>
      </c>
      <c r="C20" s="23">
        <f>SUM(C14:C19)</f>
        <v>44987.4</v>
      </c>
      <c r="D20" s="74">
        <f>SUM(D14:D19)</f>
        <v>7968.7</v>
      </c>
      <c r="E20" s="24">
        <f>D20/C20</f>
        <v>0.17713181913157905</v>
      </c>
      <c r="F20" s="23">
        <f>SUM(F14:F19)</f>
        <v>5068.0999999999995</v>
      </c>
      <c r="G20" s="25">
        <f>SUM(F20)/D20</f>
        <v>0.63600085333868761</v>
      </c>
      <c r="H20" s="23">
        <f>SUM(H14:H19)</f>
        <v>99.4</v>
      </c>
      <c r="I20" s="27">
        <f>+F20+H20</f>
        <v>5167.4999999999991</v>
      </c>
      <c r="J20" s="23">
        <f>D20-I20</f>
        <v>2801.2000000000007</v>
      </c>
      <c r="K20" s="28">
        <f>I20/D20</f>
        <v>0.64847465709588759</v>
      </c>
      <c r="L20" s="19">
        <f>SUM(K20)-100%</f>
        <v>-0.35152534290411241</v>
      </c>
      <c r="M20" s="29">
        <f>I20/C20</f>
        <v>0.11486549567212151</v>
      </c>
      <c r="O20" s="107"/>
      <c r="P20" s="97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306578.3</v>
      </c>
      <c r="C22" s="21">
        <v>306578.3</v>
      </c>
      <c r="D22" s="15">
        <v>80051</v>
      </c>
      <c r="E22" s="16"/>
      <c r="F22" s="14">
        <v>80051</v>
      </c>
      <c r="G22" s="17">
        <f>+F22/D22</f>
        <v>1</v>
      </c>
      <c r="H22" s="14">
        <v>0</v>
      </c>
      <c r="I22" s="18">
        <f t="shared" ref="I22:I27" si="2">+F22+H22</f>
        <v>80051</v>
      </c>
      <c r="J22" s="75">
        <f t="shared" ref="J22:J27" si="3">+D22-I22</f>
        <v>0</v>
      </c>
      <c r="K22" s="109">
        <f>I22/D22</f>
        <v>1</v>
      </c>
      <c r="L22" s="19">
        <f t="shared" ref="L22:L29" si="4">SUM(I22)*100%/D22-1</f>
        <v>0</v>
      </c>
      <c r="M22" s="20">
        <f>I22/C22</f>
        <v>0.26111110929899473</v>
      </c>
    </row>
    <row r="23" spans="1:16" x14ac:dyDescent="0.2">
      <c r="A23" s="81">
        <v>2000</v>
      </c>
      <c r="B23" s="21">
        <v>6125.3</v>
      </c>
      <c r="C23" s="21">
        <v>6818.2</v>
      </c>
      <c r="D23" s="15">
        <v>1373</v>
      </c>
      <c r="E23" s="16"/>
      <c r="F23" s="14">
        <v>1373</v>
      </c>
      <c r="G23" s="17">
        <f>+F23/D23</f>
        <v>1</v>
      </c>
      <c r="H23" s="14">
        <v>0</v>
      </c>
      <c r="I23" s="18">
        <f t="shared" si="2"/>
        <v>1373</v>
      </c>
      <c r="J23" s="75">
        <f t="shared" si="3"/>
        <v>0</v>
      </c>
      <c r="K23" s="109">
        <f>I23/D23</f>
        <v>1</v>
      </c>
      <c r="L23" s="19">
        <f t="shared" si="4"/>
        <v>0</v>
      </c>
      <c r="M23" s="20">
        <f>I23/C23</f>
        <v>0.20137279633920976</v>
      </c>
    </row>
    <row r="24" spans="1:16" x14ac:dyDescent="0.2">
      <c r="A24" s="81">
        <v>3000</v>
      </c>
      <c r="B24" s="21">
        <v>42315.4</v>
      </c>
      <c r="C24" s="21">
        <v>41622.5</v>
      </c>
      <c r="D24" s="15">
        <v>10729</v>
      </c>
      <c r="E24" s="16"/>
      <c r="F24" s="14">
        <v>10729</v>
      </c>
      <c r="G24" s="17">
        <f>+F24/D24</f>
        <v>1</v>
      </c>
      <c r="H24" s="14">
        <v>0</v>
      </c>
      <c r="I24" s="18">
        <f t="shared" si="2"/>
        <v>10729</v>
      </c>
      <c r="J24" s="75">
        <f t="shared" si="3"/>
        <v>0</v>
      </c>
      <c r="K24" s="109">
        <f>I24/D24</f>
        <v>1</v>
      </c>
      <c r="L24" s="19">
        <f t="shared" si="4"/>
        <v>0</v>
      </c>
      <c r="M24" s="20">
        <f>I24/C24</f>
        <v>0.25776923538951291</v>
      </c>
    </row>
    <row r="25" spans="1:16" x14ac:dyDescent="0.2">
      <c r="A25" s="51">
        <v>4000</v>
      </c>
      <c r="B25" s="38">
        <v>3733.2</v>
      </c>
      <c r="C25" s="38">
        <v>3733.2</v>
      </c>
      <c r="D25" s="40">
        <v>919.4</v>
      </c>
      <c r="E25" s="41"/>
      <c r="F25" s="39">
        <v>919.4</v>
      </c>
      <c r="G25" s="17">
        <f>+F25/D25</f>
        <v>1</v>
      </c>
      <c r="H25" s="39">
        <v>0</v>
      </c>
      <c r="I25" s="18">
        <f t="shared" si="2"/>
        <v>919.4</v>
      </c>
      <c r="J25" s="75">
        <f t="shared" si="3"/>
        <v>0</v>
      </c>
      <c r="K25" s="109">
        <f>I25/D25</f>
        <v>1</v>
      </c>
      <c r="L25" s="19">
        <f>SUM(I25)*100%/D25-1</f>
        <v>0</v>
      </c>
      <c r="M25" s="43">
        <f>I25/C25</f>
        <v>0.24627665273759777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109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109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358752.2</v>
      </c>
      <c r="C28" s="23">
        <f>SUM(C22:C27)</f>
        <v>358752.2</v>
      </c>
      <c r="D28" s="27">
        <f>SUM(D22:D27)</f>
        <v>93072.4</v>
      </c>
      <c r="E28" s="24">
        <f>D28/C28</f>
        <v>0.25943367037191684</v>
      </c>
      <c r="F28" s="23">
        <f>SUM(F22:F27)</f>
        <v>93072.4</v>
      </c>
      <c r="G28" s="25">
        <f>SUM(F28)/D28</f>
        <v>1</v>
      </c>
      <c r="H28" s="26">
        <f>H22+H23+H24+H25+H26+H27</f>
        <v>0</v>
      </c>
      <c r="I28" s="27">
        <f>+F28+H28</f>
        <v>93072.4</v>
      </c>
      <c r="J28" s="23">
        <f>D28-I28</f>
        <v>0</v>
      </c>
      <c r="K28" s="28">
        <f>I28/D28</f>
        <v>1</v>
      </c>
      <c r="L28" s="19">
        <f t="shared" si="4"/>
        <v>0</v>
      </c>
      <c r="M28" s="29">
        <f>I28/C28</f>
        <v>0.25943367037191684</v>
      </c>
      <c r="O28" s="107"/>
      <c r="P28" s="97"/>
    </row>
    <row r="29" spans="1:16" s="5" customFormat="1" ht="15.75" thickBot="1" x14ac:dyDescent="0.25">
      <c r="A29" s="110" t="s">
        <v>31</v>
      </c>
      <c r="B29" s="111">
        <f>B20+B28</f>
        <v>403739.60000000003</v>
      </c>
      <c r="C29" s="111">
        <f>C20+C28</f>
        <v>403739.60000000003</v>
      </c>
      <c r="D29" s="112">
        <f>D20+D28</f>
        <v>101041.09999999999</v>
      </c>
      <c r="E29" s="113">
        <f>D29/C29</f>
        <v>0.25026304083126844</v>
      </c>
      <c r="F29" s="111">
        <f>F20+F28</f>
        <v>98140.5</v>
      </c>
      <c r="G29" s="114">
        <f>SUM(F29)/D29</f>
        <v>0.97129286993114694</v>
      </c>
      <c r="H29" s="115">
        <f>+H20+H28</f>
        <v>99.4</v>
      </c>
      <c r="I29" s="112">
        <f>+F29+H29</f>
        <v>98239.9</v>
      </c>
      <c r="J29" s="111">
        <f>D29-I29</f>
        <v>2801.1999999999971</v>
      </c>
      <c r="K29" s="116">
        <f>I29/D29</f>
        <v>0.9722766280256252</v>
      </c>
      <c r="L29" s="117">
        <f t="shared" si="4"/>
        <v>-2.77233719743748E-2</v>
      </c>
      <c r="M29" s="118">
        <f>I29/C29</f>
        <v>0.24332490545886504</v>
      </c>
      <c r="O29" s="108"/>
    </row>
    <row r="30" spans="1:16" ht="12.75" thickBot="1" x14ac:dyDescent="0.25">
      <c r="A30" s="122" t="s">
        <v>16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6" x14ac:dyDescent="0.2">
      <c r="A31" s="125" t="s">
        <v>30</v>
      </c>
      <c r="B31" s="127" t="s">
        <v>2</v>
      </c>
      <c r="C31" s="127" t="s">
        <v>3</v>
      </c>
      <c r="D31" s="129" t="s">
        <v>41</v>
      </c>
      <c r="E31" s="130"/>
      <c r="F31" s="130"/>
      <c r="G31" s="130"/>
      <c r="H31" s="130"/>
      <c r="I31" s="130"/>
      <c r="J31" s="131"/>
      <c r="K31" s="127" t="s">
        <v>17</v>
      </c>
      <c r="L31" s="127" t="s">
        <v>18</v>
      </c>
      <c r="M31" s="133" t="s">
        <v>19</v>
      </c>
    </row>
    <row r="32" spans="1:16" ht="69" customHeight="1" x14ac:dyDescent="0.2">
      <c r="A32" s="126"/>
      <c r="B32" s="128"/>
      <c r="C32" s="128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32"/>
      <c r="L32" s="132"/>
      <c r="M32" s="134"/>
    </row>
    <row r="33" spans="1:16" x14ac:dyDescent="0.2">
      <c r="A33" s="51">
        <v>1000</v>
      </c>
      <c r="B33" s="52">
        <f>+B14+B22</f>
        <v>315701.8</v>
      </c>
      <c r="C33" s="52">
        <f>+C14+C22</f>
        <v>315701.8</v>
      </c>
      <c r="D33" s="40">
        <f>+D14+D22</f>
        <v>80510</v>
      </c>
      <c r="E33" s="41">
        <f t="shared" ref="E33:E41" si="5">D33/C33</f>
        <v>0.2550191351458877</v>
      </c>
      <c r="F33" s="52">
        <v>75451.600000000006</v>
      </c>
      <c r="G33" s="79">
        <f t="shared" ref="G33:G41" si="6">SUM(F33)/D33</f>
        <v>0.9371705378213887</v>
      </c>
      <c r="H33" s="52">
        <v>0</v>
      </c>
      <c r="I33" s="53">
        <f>+F33+H33</f>
        <v>75451.600000000006</v>
      </c>
      <c r="J33" s="54">
        <f t="shared" ref="J33:J41" si="7">D33-I33</f>
        <v>5058.3999999999942</v>
      </c>
      <c r="K33" s="42">
        <f>I33/D33</f>
        <v>0.9371705378213887</v>
      </c>
      <c r="L33" s="80">
        <f>SUM(I33)*100%/D33-1</f>
        <v>-6.2829462178611295E-2</v>
      </c>
      <c r="M33" s="43">
        <f t="shared" ref="M33:M41" si="8">I33/C33</f>
        <v>0.23899642003941696</v>
      </c>
    </row>
    <row r="34" spans="1:16" x14ac:dyDescent="0.2">
      <c r="A34" s="51">
        <v>2000</v>
      </c>
      <c r="B34" s="52">
        <f>+B15+B23</f>
        <v>11460</v>
      </c>
      <c r="C34" s="52">
        <f t="shared" ref="C34:D36" si="9">+C15+C23</f>
        <v>12152.9</v>
      </c>
      <c r="D34" s="40">
        <f t="shared" si="9"/>
        <v>2325.6</v>
      </c>
      <c r="E34" s="41">
        <f t="shared" si="5"/>
        <v>0.1913617325905751</v>
      </c>
      <c r="F34" s="52">
        <v>1279</v>
      </c>
      <c r="G34" s="17">
        <f t="shared" si="6"/>
        <v>0.54996560027519781</v>
      </c>
      <c r="H34" s="52">
        <v>15.2</v>
      </c>
      <c r="I34" s="53">
        <f t="shared" ref="I34:I40" si="10">+F34+H34</f>
        <v>1294.2</v>
      </c>
      <c r="J34" s="54">
        <f t="shared" si="7"/>
        <v>1031.3999999999999</v>
      </c>
      <c r="K34" s="42">
        <f>I34/D34</f>
        <v>0.55650154798761609</v>
      </c>
      <c r="L34" s="19">
        <f>SUM(I34)*100%/D34-1</f>
        <v>-0.44349845201238391</v>
      </c>
      <c r="M34" s="43">
        <f t="shared" si="8"/>
        <v>0.10649310041224729</v>
      </c>
    </row>
    <row r="35" spans="1:16" x14ac:dyDescent="0.2">
      <c r="A35" s="51" t="s">
        <v>24</v>
      </c>
      <c r="B35" s="52">
        <f>+B16+B24</f>
        <v>68394.600000000006</v>
      </c>
      <c r="C35" s="52">
        <f t="shared" si="9"/>
        <v>67701.7</v>
      </c>
      <c r="D35" s="40">
        <f t="shared" si="9"/>
        <v>16237.8</v>
      </c>
      <c r="E35" s="41">
        <f t="shared" si="5"/>
        <v>0.23984331264946079</v>
      </c>
      <c r="F35" s="52">
        <v>10332.299999999999</v>
      </c>
      <c r="G35" s="17">
        <f t="shared" si="6"/>
        <v>0.63631156930125998</v>
      </c>
      <c r="H35" s="52">
        <v>245.3</v>
      </c>
      <c r="I35" s="53">
        <f t="shared" si="10"/>
        <v>10577.599999999999</v>
      </c>
      <c r="J35" s="54">
        <f t="shared" si="7"/>
        <v>5660.2000000000007</v>
      </c>
      <c r="K35" s="42">
        <f>I35/D35</f>
        <v>0.65141829558191378</v>
      </c>
      <c r="L35" s="19">
        <f>SUM(I35)*100%/D35-1</f>
        <v>-0.34858170441808622</v>
      </c>
      <c r="M35" s="43">
        <f t="shared" si="8"/>
        <v>0.1562383219328318</v>
      </c>
      <c r="P35" s="99"/>
    </row>
    <row r="36" spans="1:16" x14ac:dyDescent="0.2">
      <c r="A36" s="51" t="s">
        <v>25</v>
      </c>
      <c r="B36" s="52">
        <f>+B17+B25</f>
        <v>8183.2</v>
      </c>
      <c r="C36" s="52">
        <f t="shared" si="9"/>
        <v>8183.2</v>
      </c>
      <c r="D36" s="40">
        <f t="shared" si="9"/>
        <v>1967.6999999999998</v>
      </c>
      <c r="E36" s="41">
        <f t="shared" si="5"/>
        <v>0.24045605631048977</v>
      </c>
      <c r="F36" s="52">
        <v>572.70000000000005</v>
      </c>
      <c r="G36" s="17">
        <f t="shared" si="6"/>
        <v>0.29105046500991011</v>
      </c>
      <c r="H36" s="52">
        <f t="shared" ref="H36" si="11">+H17+H25</f>
        <v>0</v>
      </c>
      <c r="I36" s="53">
        <f>+F36+H36</f>
        <v>572.70000000000005</v>
      </c>
      <c r="J36" s="54">
        <f t="shared" si="7"/>
        <v>1394.9999999999998</v>
      </c>
      <c r="K36" s="42">
        <f>I36/D36</f>
        <v>0.29105046500991011</v>
      </c>
      <c r="L36" s="19">
        <f>SUM(I36)*100%/D36-1</f>
        <v>-0.70894953499008984</v>
      </c>
      <c r="M36" s="43">
        <f t="shared" si="8"/>
        <v>6.9984847003617179E-2</v>
      </c>
      <c r="P36" s="99"/>
    </row>
    <row r="37" spans="1:16" x14ac:dyDescent="0.2">
      <c r="A37" s="55" t="s">
        <v>26</v>
      </c>
      <c r="B37" s="56">
        <f>B33+B34+B35+B36</f>
        <v>403739.60000000003</v>
      </c>
      <c r="C37" s="56">
        <f>C33+C34+C35+C36</f>
        <v>403739.60000000003</v>
      </c>
      <c r="D37" s="57">
        <f>D33+D34+D35+D36</f>
        <v>101041.1</v>
      </c>
      <c r="E37" s="58">
        <f t="shared" si="5"/>
        <v>0.25026304083126849</v>
      </c>
      <c r="F37" s="56">
        <f>F33+F34+F35+F36</f>
        <v>87635.6</v>
      </c>
      <c r="G37" s="59">
        <f t="shared" si="6"/>
        <v>0.86732626624215292</v>
      </c>
      <c r="H37" s="56">
        <f>H33+H34+H35+H36</f>
        <v>260.5</v>
      </c>
      <c r="I37" s="57">
        <f>I33+I34+I35+I36</f>
        <v>87896.099999999991</v>
      </c>
      <c r="J37" s="60">
        <f t="shared" si="7"/>
        <v>13145.000000000015</v>
      </c>
      <c r="K37" s="61">
        <f>I37/D37</f>
        <v>0.86990442503100207</v>
      </c>
      <c r="L37" s="19">
        <f>SUM(I37)*100%/D37-1</f>
        <v>-0.13009557496899793</v>
      </c>
      <c r="M37" s="62">
        <f t="shared" si="8"/>
        <v>0.21770492664083479</v>
      </c>
      <c r="P37" s="99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E39" si="12">+D18+D26</f>
        <v>0</v>
      </c>
      <c r="E38" s="41">
        <f t="shared" si="12"/>
        <v>0</v>
      </c>
      <c r="F38" s="52">
        <f>+F18+F26</f>
        <v>0</v>
      </c>
      <c r="G38" s="17">
        <v>0</v>
      </c>
      <c r="H38" s="52">
        <f>+H18+H26</f>
        <v>0</v>
      </c>
      <c r="I38" s="53">
        <f t="shared" si="10"/>
        <v>0</v>
      </c>
      <c r="J38" s="54">
        <f t="shared" si="7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0</v>
      </c>
      <c r="C39" s="52">
        <f>+C19+C27</f>
        <v>0</v>
      </c>
      <c r="D39" s="40">
        <f t="shared" si="12"/>
        <v>0</v>
      </c>
      <c r="E39" s="41">
        <f t="shared" si="12"/>
        <v>0</v>
      </c>
      <c r="F39" s="52">
        <f>+F19+F27</f>
        <v>0</v>
      </c>
      <c r="G39" s="17">
        <v>0</v>
      </c>
      <c r="H39" s="52">
        <f>+H19+H27</f>
        <v>0</v>
      </c>
      <c r="I39" s="53">
        <f t="shared" si="10"/>
        <v>0</v>
      </c>
      <c r="J39" s="54">
        <f t="shared" si="7"/>
        <v>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0</v>
      </c>
      <c r="C40" s="56">
        <f>+C38+C39</f>
        <v>0</v>
      </c>
      <c r="D40" s="57">
        <f>+D38+D39</f>
        <v>0</v>
      </c>
      <c r="E40" s="58" t="e">
        <f t="shared" si="5"/>
        <v>#DIV/0!</v>
      </c>
      <c r="F40" s="56">
        <f>+F38+F39</f>
        <v>0</v>
      </c>
      <c r="G40" s="59">
        <v>0</v>
      </c>
      <c r="H40" s="56">
        <f>+H38+H39</f>
        <v>0</v>
      </c>
      <c r="I40" s="57">
        <f t="shared" si="10"/>
        <v>0</v>
      </c>
      <c r="J40" s="60">
        <f t="shared" si="7"/>
        <v>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403739.60000000003</v>
      </c>
      <c r="C41" s="64">
        <f>C37+C40</f>
        <v>403739.60000000003</v>
      </c>
      <c r="D41" s="65">
        <f>+D37+D40</f>
        <v>101041.1</v>
      </c>
      <c r="E41" s="66">
        <f t="shared" si="5"/>
        <v>0.25026304083126849</v>
      </c>
      <c r="F41" s="64">
        <f>+F37+F40</f>
        <v>87635.6</v>
      </c>
      <c r="G41" s="67">
        <f t="shared" si="6"/>
        <v>0.86732626624215292</v>
      </c>
      <c r="H41" s="64">
        <f>+H37+H40</f>
        <v>260.5</v>
      </c>
      <c r="I41" s="65">
        <f>+I37+I40</f>
        <v>87896.099999999991</v>
      </c>
      <c r="J41" s="64">
        <f t="shared" si="7"/>
        <v>13145.000000000015</v>
      </c>
      <c r="K41" s="68">
        <f>I41/D41</f>
        <v>0.86990442503100207</v>
      </c>
      <c r="L41" s="69">
        <f>SUM(I41)*100%/D41-1</f>
        <v>-0.13009557496899793</v>
      </c>
      <c r="M41" s="70">
        <f t="shared" si="8"/>
        <v>0.21770492664083479</v>
      </c>
    </row>
    <row r="42" spans="1:16" ht="12.75" thickBot="1" x14ac:dyDescent="0.25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6" ht="23.25" customHeight="1" thickBot="1" x14ac:dyDescent="0.25">
      <c r="A43" s="91" t="s">
        <v>27</v>
      </c>
      <c r="B43" s="92"/>
      <c r="C43" s="93">
        <f>-1008.4+377</f>
        <v>-631.4</v>
      </c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6" ht="6.75" customHeight="1" thickBot="1" x14ac:dyDescent="0.25">
      <c r="A44" s="94"/>
      <c r="B44" s="94"/>
      <c r="C44" s="94"/>
      <c r="D44" s="86"/>
      <c r="E44" s="86"/>
      <c r="F44" s="87"/>
      <c r="G44" s="87"/>
      <c r="H44" s="87"/>
      <c r="I44" s="87"/>
      <c r="J44" s="87"/>
      <c r="K44" s="88"/>
      <c r="L44" s="88"/>
      <c r="M44" s="88"/>
    </row>
    <row r="45" spans="1:16" ht="24.75" customHeight="1" thickBot="1" x14ac:dyDescent="0.25">
      <c r="A45" s="91" t="s">
        <v>38</v>
      </c>
      <c r="B45" s="92"/>
      <c r="C45" s="93">
        <v>28002.499999999978</v>
      </c>
      <c r="D45" s="86"/>
      <c r="E45" s="86"/>
      <c r="F45" s="87"/>
      <c r="G45" s="98"/>
      <c r="H45" s="87"/>
      <c r="I45" s="87"/>
      <c r="J45" s="87"/>
      <c r="K45" s="88"/>
      <c r="L45" s="88"/>
      <c r="M45" s="88"/>
    </row>
    <row r="46" spans="1:16" ht="5.25" customHeight="1" thickBot="1" x14ac:dyDescent="0.25">
      <c r="A46" s="95"/>
      <c r="B46" s="96"/>
      <c r="C46" s="96"/>
      <c r="D46" s="86"/>
      <c r="E46" s="86"/>
      <c r="F46" s="98"/>
      <c r="G46" s="87"/>
      <c r="H46" s="87"/>
      <c r="I46" s="87"/>
      <c r="J46" s="87"/>
      <c r="K46" s="88"/>
      <c r="L46" s="88"/>
      <c r="M46" s="88"/>
    </row>
    <row r="47" spans="1:16" ht="24" customHeight="1" thickBot="1" x14ac:dyDescent="0.25">
      <c r="A47" s="91" t="s">
        <v>28</v>
      </c>
      <c r="B47" s="92"/>
      <c r="C47" s="93">
        <v>0</v>
      </c>
      <c r="D47" s="86"/>
      <c r="E47" s="86"/>
      <c r="F47" s="87"/>
      <c r="G47" s="87"/>
      <c r="H47" s="87"/>
      <c r="I47" s="87"/>
      <c r="J47" s="87"/>
      <c r="K47" s="88"/>
      <c r="L47" s="88"/>
      <c r="M47" s="88"/>
    </row>
    <row r="48" spans="1:16" ht="6" customHeight="1" thickBot="1" x14ac:dyDescent="0.25">
      <c r="A48" s="95"/>
      <c r="B48" s="96"/>
      <c r="C48" s="96"/>
      <c r="D48" s="86"/>
      <c r="E48" s="86"/>
      <c r="F48" s="87"/>
      <c r="G48" s="87"/>
      <c r="H48" s="87"/>
      <c r="I48" s="87"/>
      <c r="J48" s="87"/>
      <c r="K48" s="88"/>
      <c r="L48" s="88"/>
      <c r="M48" s="88"/>
    </row>
    <row r="49" spans="1:13" ht="24.75" customHeight="1" thickBot="1" x14ac:dyDescent="0.25">
      <c r="A49" s="91" t="s">
        <v>37</v>
      </c>
      <c r="B49" s="92"/>
      <c r="C49" s="93">
        <f>+F29-F41-C43+C45-C47</f>
        <v>39138.799999999974</v>
      </c>
      <c r="D49" s="86"/>
      <c r="E49" s="86"/>
      <c r="F49" s="86"/>
      <c r="G49" s="87"/>
      <c r="H49" s="87"/>
      <c r="I49" s="87"/>
      <c r="J49" s="87"/>
      <c r="K49" s="88"/>
      <c r="L49" s="88"/>
      <c r="M49" s="88"/>
    </row>
    <row r="50" spans="1:13" x14ac:dyDescent="0.2">
      <c r="A50" s="89"/>
      <c r="B50" s="89"/>
      <c r="C50" s="89"/>
      <c r="D50" s="90"/>
      <c r="E50" s="90"/>
      <c r="F50" s="90"/>
      <c r="G50" s="90"/>
      <c r="H50" s="89"/>
      <c r="I50" s="89"/>
      <c r="J50" s="89"/>
      <c r="K50" s="89"/>
      <c r="L50" s="89"/>
      <c r="M50" s="89"/>
    </row>
    <row r="51" spans="1:13" x14ac:dyDescent="0.2">
      <c r="A51" s="100" t="s">
        <v>36</v>
      </c>
      <c r="B51" s="101"/>
      <c r="C51" s="101"/>
      <c r="D51" s="102"/>
      <c r="E51" s="102"/>
      <c r="F51" s="102"/>
      <c r="G51" s="102"/>
      <c r="H51" s="101"/>
      <c r="I51" s="101"/>
      <c r="J51" s="101"/>
      <c r="K51" s="101"/>
      <c r="L51" s="101"/>
      <c r="M51" s="101"/>
    </row>
    <row r="52" spans="1:13" ht="15" customHeight="1" x14ac:dyDescent="0.2">
      <c r="A52" s="121" t="s">
        <v>39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49.5" customHeight="1" x14ac:dyDescent="0.2">
      <c r="A53" s="119" t="s">
        <v>43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5.25" customHeight="1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3" ht="15" customHeight="1" x14ac:dyDescent="0.2">
      <c r="A55" s="121" t="s">
        <v>40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49.5" customHeight="1" x14ac:dyDescent="0.2">
      <c r="A56" s="119" t="s">
        <v>44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3" ht="63" customHeight="1" x14ac:dyDescent="0.2">
      <c r="A57" s="119" t="s">
        <v>45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6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1.25" customHeight="1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</sheetData>
  <mergeCells count="26"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59:M59"/>
    <mergeCell ref="A42:M42"/>
    <mergeCell ref="A52:M52"/>
    <mergeCell ref="A53:M54"/>
    <mergeCell ref="A55:M55"/>
    <mergeCell ref="A56:M56"/>
    <mergeCell ref="A57:M57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Admin</cp:lastModifiedBy>
  <cp:lastPrinted>2020-04-24T17:35:09Z</cp:lastPrinted>
  <dcterms:created xsi:type="dcterms:W3CDTF">2017-04-11T21:08:43Z</dcterms:created>
  <dcterms:modified xsi:type="dcterms:W3CDTF">2020-04-27T21:24:50Z</dcterms:modified>
</cp:coreProperties>
</file>