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autoCompressPictures="0"/>
  <mc:AlternateContent xmlns:mc="http://schemas.openxmlformats.org/markup-compatibility/2006">
    <mc:Choice Requires="x15">
      <x15ac:absPath xmlns:x15ac="http://schemas.microsoft.com/office/spreadsheetml/2010/11/ac" url="C:\Users\cbrunel\Desktop\Jorge David\"/>
    </mc:Choice>
  </mc:AlternateContent>
  <xr:revisionPtr revIDLastSave="0" documentId="13_ncr:1_{B305E14C-4F24-40B0-9A48-38EE6DB5DFFE}" xr6:coauthVersionLast="47" xr6:coauthVersionMax="47" xr10:uidLastSave="{00000000-0000-0000-0000-000000000000}"/>
  <bookViews>
    <workbookView xWindow="20370" yWindow="-4710" windowWidth="29040" windowHeight="15840" xr2:uid="{00000000-000D-0000-FFFF-FFFF00000000}"/>
  </bookViews>
  <sheets>
    <sheet name="ECOSUR" sheetId="2" r:id="rId1"/>
  </sheets>
  <definedNames>
    <definedName name="_xlnm.Print_Area" localSheetId="0">ECOSUR!$A$1:$M$41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2" l="1"/>
  <c r="D35" i="2"/>
  <c r="D34" i="2"/>
  <c r="D33" i="2"/>
  <c r="B38" i="2"/>
  <c r="C36" i="2"/>
  <c r="B36" i="2"/>
  <c r="C35" i="2"/>
  <c r="B35" i="2"/>
  <c r="C34" i="2"/>
  <c r="B34" i="2"/>
  <c r="C33" i="2"/>
  <c r="B33" i="2"/>
  <c r="F37" i="2" l="1"/>
  <c r="F38" i="2"/>
  <c r="F39" i="2"/>
  <c r="F20" i="2"/>
  <c r="F28" i="2"/>
  <c r="H38" i="2"/>
  <c r="H39" i="2"/>
  <c r="H40" i="2"/>
  <c r="I36" i="2"/>
  <c r="C38" i="2"/>
  <c r="C39" i="2"/>
  <c r="I33" i="2"/>
  <c r="J33" i="2" s="1"/>
  <c r="I34" i="2"/>
  <c r="J34" i="2" s="1"/>
  <c r="I35" i="2"/>
  <c r="L35" i="2" s="1"/>
  <c r="G36" i="2"/>
  <c r="D38" i="2"/>
  <c r="D39" i="2"/>
  <c r="B39" i="2"/>
  <c r="E39" i="2"/>
  <c r="E38" i="2"/>
  <c r="G35" i="2"/>
  <c r="H28" i="2"/>
  <c r="H20" i="2"/>
  <c r="H29" i="2" s="1"/>
  <c r="C28" i="2"/>
  <c r="C20" i="2"/>
  <c r="D28" i="2"/>
  <c r="D20" i="2"/>
  <c r="B28" i="2"/>
  <c r="B20" i="2"/>
  <c r="I27" i="2"/>
  <c r="J27" i="2"/>
  <c r="I26" i="2"/>
  <c r="J26" i="2" s="1"/>
  <c r="I25" i="2"/>
  <c r="L25" i="2" s="1"/>
  <c r="J25" i="2"/>
  <c r="G25" i="2"/>
  <c r="I24" i="2"/>
  <c r="K24" i="2" s="1"/>
  <c r="L24" i="2"/>
  <c r="J24" i="2"/>
  <c r="G24" i="2"/>
  <c r="I23" i="2"/>
  <c r="L23" i="2" s="1"/>
  <c r="G23" i="2"/>
  <c r="I22" i="2"/>
  <c r="K22" i="2" s="1"/>
  <c r="G22" i="2"/>
  <c r="I19" i="2"/>
  <c r="J19" i="2" s="1"/>
  <c r="I18" i="2"/>
  <c r="J18" i="2" s="1"/>
  <c r="I17" i="2"/>
  <c r="I16" i="2"/>
  <c r="I15" i="2"/>
  <c r="I14" i="2"/>
  <c r="G17" i="2"/>
  <c r="G16" i="2"/>
  <c r="G15" i="2"/>
  <c r="G14" i="2"/>
  <c r="C40" i="2" l="1"/>
  <c r="M17" i="2"/>
  <c r="J17" i="2"/>
  <c r="M16" i="2"/>
  <c r="J16" i="2"/>
  <c r="K15" i="2"/>
  <c r="J15" i="2"/>
  <c r="L14" i="2"/>
  <c r="J14" i="2"/>
  <c r="M24" i="2"/>
  <c r="M25" i="2"/>
  <c r="I39" i="2"/>
  <c r="L15" i="2"/>
  <c r="F40" i="2"/>
  <c r="F41" i="2" s="1"/>
  <c r="I28" i="2"/>
  <c r="J28" i="2" s="1"/>
  <c r="M23" i="2"/>
  <c r="M22" i="2"/>
  <c r="L22" i="2"/>
  <c r="J22" i="2"/>
  <c r="J39" i="2"/>
  <c r="I38" i="2"/>
  <c r="J38" i="2" s="1"/>
  <c r="B40" i="2"/>
  <c r="K16" i="2"/>
  <c r="D40" i="2"/>
  <c r="E40" i="2" s="1"/>
  <c r="L16" i="2"/>
  <c r="M34" i="2"/>
  <c r="M35" i="2"/>
  <c r="K33" i="2"/>
  <c r="J23" i="2"/>
  <c r="F29" i="2"/>
  <c r="I29" i="2" s="1"/>
  <c r="E28" i="2"/>
  <c r="D29" i="2"/>
  <c r="M15" i="2"/>
  <c r="M14" i="2"/>
  <c r="K35" i="2"/>
  <c r="K34" i="2"/>
  <c r="L34" i="2"/>
  <c r="G20" i="2"/>
  <c r="E20" i="2"/>
  <c r="L33" i="2"/>
  <c r="C37" i="2"/>
  <c r="C41" i="2" s="1"/>
  <c r="K36" i="2"/>
  <c r="L36" i="2"/>
  <c r="J36" i="2"/>
  <c r="K17" i="2"/>
  <c r="I20" i="2"/>
  <c r="H37" i="2"/>
  <c r="H41" i="2" s="1"/>
  <c r="K14" i="2"/>
  <c r="L17" i="2"/>
  <c r="K23" i="2"/>
  <c r="K25" i="2"/>
  <c r="G28" i="2"/>
  <c r="G33" i="2"/>
  <c r="G34" i="2"/>
  <c r="D37" i="2"/>
  <c r="I40" i="2"/>
  <c r="J35" i="2"/>
  <c r="B29" i="2"/>
  <c r="B37" i="2"/>
  <c r="M33" i="2"/>
  <c r="M36" i="2"/>
  <c r="C29" i="2"/>
  <c r="I37" i="2"/>
  <c r="M28" i="2" l="1"/>
  <c r="K28" i="2"/>
  <c r="L28" i="2"/>
  <c r="M37" i="2"/>
  <c r="B41" i="2"/>
  <c r="G29" i="2"/>
  <c r="J40" i="2"/>
  <c r="L29" i="2"/>
  <c r="C49" i="2"/>
  <c r="K37" i="2"/>
  <c r="K29" i="2"/>
  <c r="J29" i="2"/>
  <c r="G37" i="2"/>
  <c r="D41" i="2"/>
  <c r="J37" i="2"/>
  <c r="L37" i="2"/>
  <c r="E37" i="2"/>
  <c r="I41" i="2"/>
  <c r="M41" i="2" s="1"/>
  <c r="K20" i="2"/>
  <c r="L20" i="2" s="1"/>
  <c r="M20" i="2"/>
  <c r="J20" i="2"/>
  <c r="M29" i="2"/>
  <c r="E29" i="2"/>
  <c r="L41" i="2" l="1"/>
  <c r="K41" i="2"/>
  <c r="J41" i="2"/>
  <c r="G41" i="2"/>
  <c r="E41" i="2"/>
</calcChain>
</file>

<file path=xl/sharedStrings.xml><?xml version="1.0" encoding="utf-8"?>
<sst xmlns="http://schemas.openxmlformats.org/spreadsheetml/2006/main" count="54" uniqueCount="47">
  <si>
    <t>INGRESOS</t>
  </si>
  <si>
    <t>Fuente de Ingresos</t>
  </si>
  <si>
    <t>Presupuesto Original Anual</t>
  </si>
  <si>
    <t>Presupuesto modificado anual
(A)</t>
  </si>
  <si>
    <t>Porcentaje del total captado respecto del programado al periodo
(H) = (F/B)*100</t>
  </si>
  <si>
    <t xml:space="preserve">(Menor) o Mayor capatación en relación con lo programado al periodo
</t>
  </si>
  <si>
    <t>Porcentaje del total captado respecto del modificado anual
(I) = (F/A)*100</t>
  </si>
  <si>
    <t>Programado al periodo
(B)</t>
  </si>
  <si>
    <t>Porcentaje del programado al periodo respecto del presupuesto modificado anual
(C) = (B/A)*100</t>
  </si>
  <si>
    <t>% variación Programado y captado</t>
  </si>
  <si>
    <t>Devengado no cobrado
(E)</t>
  </si>
  <si>
    <t>Total. Captado + Devengado no cobrado
(F) = D+E</t>
  </si>
  <si>
    <t>Diferencia
(G) = B-F</t>
  </si>
  <si>
    <t>Propios</t>
  </si>
  <si>
    <t>Fiscales</t>
  </si>
  <si>
    <t>Total</t>
  </si>
  <si>
    <t>GASTO</t>
  </si>
  <si>
    <t>Porcentaje del total respecto del programado al periodo
(H) = F/B*100</t>
  </si>
  <si>
    <t xml:space="preserve">(Menor) o Mayor gasto en relación con lo programado al periodo
</t>
  </si>
  <si>
    <t>Porcentaje del total respecto del modificado anual
(I) = F/A*100</t>
  </si>
  <si>
    <t>Porcentaje del programado al periodo respecto del presupuesto modificado anual
(C) = B/A*100</t>
  </si>
  <si>
    <t>% variación Programado y ejercido</t>
  </si>
  <si>
    <t>Devengado no pagado
(E)</t>
  </si>
  <si>
    <t>Total. Ejercido + Devengado no pagado
(F) = D+E</t>
  </si>
  <si>
    <t>3000</t>
  </si>
  <si>
    <t>4000</t>
  </si>
  <si>
    <t>SubTotal</t>
  </si>
  <si>
    <t>Operaciones ajenas netas</t>
  </si>
  <si>
    <t>Enteros TESOFE</t>
  </si>
  <si>
    <t>total</t>
  </si>
  <si>
    <t xml:space="preserve">Capítulo de Gasto  
</t>
  </si>
  <si>
    <t>TOTAL</t>
  </si>
  <si>
    <t xml:space="preserve"> ***  Favor de NO  dividir el ejercicio del gasto en recursos propios y fiscales.</t>
  </si>
  <si>
    <t>Captado por la operación del ejercicio 
(D)</t>
  </si>
  <si>
    <t>Ejercido por la operación del ejercicio
(D)</t>
  </si>
  <si>
    <t>(Miles de pesos)</t>
  </si>
  <si>
    <r>
      <t>EXPLICACIÓN A LAS VARIACIONES</t>
    </r>
    <r>
      <rPr>
        <sz val="9"/>
        <color theme="1"/>
        <rFont val="Candara"/>
        <family val="2"/>
      </rPr>
      <t>:</t>
    </r>
  </si>
  <si>
    <t>Disponibi-lidad final</t>
  </si>
  <si>
    <t>Disponibi-lidad inicial</t>
  </si>
  <si>
    <t>enero - junio 2021</t>
  </si>
  <si>
    <t>Cifras al 30 de junio de 2021</t>
  </si>
  <si>
    <t xml:space="preserve">ECOSUR tuvo en el periodo enero – junio 2021 un presupuesto programado de 199,859.3 miles de pesos, distribuido en 184,918.0 miles de pesos de recursos fiscales (92.52%) y 14,941.3 miles de pesos de recursos propios (7.48%). El presupuesto de recursos fiscales programado al periodo fue ministrado en un 100.00% y en recursos propios el ingreso captado más devengado fue del 88.72% en comparación con el programado (Tabla 2). El ingreso propio corresponde a proyectos de investigación, prestación de servicios de laboratorios, cursos de capacitación, entre otros. </t>
  </si>
  <si>
    <t>Captación de Ingresos del periodo enero – junio 2021.</t>
  </si>
  <si>
    <t>Ejercicio presupuestal del periodo enero – junio 2021.</t>
  </si>
  <si>
    <t xml:space="preserve">El presupuesto total ejercido más devengado en gasto corriente durante el periodo enero - junio 2021 ascendió a 172,137.0 miles de pesos, lo que representó 86.13% del presupuesto programado al mismo periodo. El presupuesto programado de recursos fiscales para el periodo enero – junio fue ejercido en un 89.76% y en lo correspondiente a recursos propios se ejerció en un 41.25% respecto al programado en el periodo. En consecuencia, se presentó un subejercicio presupuestal de 13.87%, respecto al aprobado en el periodo. </t>
  </si>
  <si>
    <t xml:space="preserve">, </t>
  </si>
  <si>
    <t>El subejercicio originado en recursos fiscales se debe a que, al cierre del periodo, quedaba en proceso el pago de diversas adquisiciones de materiales para el desarrollo de las actividades de investigación, entre las que destacan: suscripción a revistas científicas, adquisición de diversos materiales y accesorios de laboratorio para llevar a cabo el análisis de las muestras recolectadas. Está en proceso de pago el licenciamiento de derecho de uso de software Microsoft. Por la pandemia, algunas comisiones programadas en este periodo no se han llevado a cabo. En cuanto a recursos propios, el subejercicio se explica principalmente porque los proyectos autorizados que recibieron recursos en el periodo enero- junio tienen programado ejercer dichos recursos durante todo el año y no únicamente durante este primer semestre. Aunado a ello, se recaudaron ingresos durante el mes de junio de 2021, que serán ejecutados en el segundo semestre del presente ejercicio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</si>
</sst>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_(* \(#,##0.0\);_(* &quot;-&quot;??_);_(@_)"/>
    <numFmt numFmtId="165" formatCode="#,##0.0"/>
    <numFmt numFmtId="166" formatCode="_(* #,##0_);_(* \(#,##0\);_(* &quot;-&quot;??_);_(@_)"/>
  </numFmts>
  <fonts count="23" x14ac:knownFonts="1">
    <font>
      <sz val="11"/>
      <color theme="1"/>
      <name val="Calibri"/>
      <family val="2"/>
      <scheme val="minor"/>
    </font>
    <font>
      <sz val="11"/>
      <color theme="1"/>
      <name val="Calibri"/>
      <family val="2"/>
      <scheme val="minor"/>
    </font>
    <font>
      <sz val="8"/>
      <color theme="1"/>
      <name val="Calibri"/>
      <family val="2"/>
      <scheme val="minor"/>
    </font>
    <font>
      <sz val="9"/>
      <color theme="1"/>
      <name val="Calibri"/>
      <family val="2"/>
      <scheme val="minor"/>
    </font>
    <font>
      <b/>
      <sz val="9"/>
      <name val="Arial"/>
      <family val="2"/>
    </font>
    <font>
      <sz val="9"/>
      <name val="Calibri"/>
      <family val="2"/>
      <scheme val="minor"/>
    </font>
    <font>
      <sz val="9"/>
      <color theme="4" tint="-0.249977111117893"/>
      <name val="Calibri"/>
      <family val="2"/>
      <scheme val="minor"/>
    </font>
    <font>
      <b/>
      <sz val="9"/>
      <color theme="0"/>
      <name val="Candara"/>
      <family val="2"/>
    </font>
    <font>
      <sz val="9"/>
      <name val="Candara"/>
      <family val="2"/>
    </font>
    <font>
      <sz val="8"/>
      <name val="Candara"/>
      <family val="2"/>
    </font>
    <font>
      <sz val="8"/>
      <color indexed="12"/>
      <name val="Candara"/>
      <family val="2"/>
    </font>
    <font>
      <sz val="9"/>
      <color indexed="12"/>
      <name val="Candara"/>
      <family val="2"/>
    </font>
    <font>
      <b/>
      <sz val="9"/>
      <name val="Candara"/>
      <family val="2"/>
    </font>
    <font>
      <b/>
      <sz val="9"/>
      <color indexed="39"/>
      <name val="Candara"/>
      <family val="2"/>
    </font>
    <font>
      <sz val="9"/>
      <color theme="1"/>
      <name val="Candara"/>
      <family val="2"/>
    </font>
    <font>
      <u/>
      <sz val="9"/>
      <name val="Candara"/>
      <family val="2"/>
    </font>
    <font>
      <b/>
      <sz val="9"/>
      <name val="Candara"/>
      <family val="2"/>
    </font>
    <font>
      <sz val="9"/>
      <name val="Candara"/>
      <family val="2"/>
    </font>
    <font>
      <b/>
      <sz val="8"/>
      <color indexed="39"/>
      <name val="Candara"/>
      <family val="2"/>
    </font>
    <font>
      <b/>
      <sz val="9"/>
      <color theme="1"/>
      <name val="Candara"/>
      <family val="2"/>
    </font>
    <font>
      <b/>
      <sz val="11"/>
      <name val="Arial"/>
      <family val="2"/>
    </font>
    <font>
      <b/>
      <sz val="11"/>
      <color rgb="FF0070C0"/>
      <name val="Candara"/>
      <family val="2"/>
    </font>
    <font>
      <b/>
      <sz val="9"/>
      <color rgb="FF0070C0"/>
      <name val="Candara"/>
      <family val="2"/>
    </font>
  </fonts>
  <fills count="9">
    <fill>
      <patternFill patternType="none"/>
    </fill>
    <fill>
      <patternFill patternType="gray125"/>
    </fill>
    <fill>
      <patternFill patternType="solid">
        <fgColor theme="6" tint="-0.499984740745262"/>
        <bgColor indexed="64"/>
      </patternFill>
    </fill>
    <fill>
      <patternFill patternType="solid">
        <fgColor rgb="FF7030A0"/>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4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style="medium">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2" fillId="0" borderId="0" xfId="0" applyFont="1"/>
    <xf numFmtId="0" fontId="3" fillId="0" borderId="0" xfId="0" applyFont="1"/>
    <xf numFmtId="0" fontId="3" fillId="0" borderId="0" xfId="0" applyFont="1" applyFill="1"/>
    <xf numFmtId="0" fontId="5" fillId="0" borderId="0" xfId="0" applyFont="1"/>
    <xf numFmtId="0" fontId="6" fillId="0" borderId="0" xfId="0" applyFont="1"/>
    <xf numFmtId="0" fontId="9" fillId="4" borderId="24" xfId="0" applyFont="1" applyFill="1" applyBorder="1" applyAlignment="1">
      <alignment horizontal="center" vertical="center" wrapText="1"/>
    </xf>
    <xf numFmtId="0" fontId="10" fillId="4" borderId="24" xfId="0" applyFont="1" applyFill="1" applyBorder="1" applyAlignment="1">
      <alignment horizontal="center" vertical="center" wrapText="1"/>
    </xf>
    <xf numFmtId="164" fontId="8" fillId="8" borderId="32" xfId="1" applyNumberFormat="1" applyFont="1" applyFill="1" applyBorder="1" applyAlignment="1">
      <alignment vertical="center"/>
    </xf>
    <xf numFmtId="0" fontId="8" fillId="8" borderId="33"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8" fillId="8" borderId="34"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21" xfId="0" applyFont="1" applyFill="1" applyBorder="1" applyAlignment="1">
      <alignment horizontal="center" vertical="center" wrapText="1"/>
    </xf>
    <xf numFmtId="164" fontId="8" fillId="0" borderId="16" xfId="1" applyNumberFormat="1" applyFont="1" applyFill="1" applyBorder="1"/>
    <xf numFmtId="164" fontId="8" fillId="5" borderId="16" xfId="1" applyNumberFormat="1" applyFont="1" applyFill="1" applyBorder="1"/>
    <xf numFmtId="10" fontId="8" fillId="0" borderId="16" xfId="2" applyNumberFormat="1" applyFont="1" applyFill="1" applyBorder="1"/>
    <xf numFmtId="10" fontId="8" fillId="6" borderId="16" xfId="1" applyNumberFormat="1" applyFont="1" applyFill="1" applyBorder="1"/>
    <xf numFmtId="165" fontId="8" fillId="5" borderId="16" xfId="1" applyNumberFormat="1" applyFont="1" applyFill="1" applyBorder="1" applyAlignment="1">
      <alignment horizontal="right"/>
    </xf>
    <xf numFmtId="10" fontId="12" fillId="5" borderId="17" xfId="2" applyNumberFormat="1" applyFont="1" applyFill="1" applyBorder="1" applyAlignment="1">
      <alignment horizontal="center"/>
    </xf>
    <xf numFmtId="10" fontId="12" fillId="0" borderId="18" xfId="2" applyNumberFormat="1" applyFont="1" applyFill="1" applyBorder="1" applyAlignment="1">
      <alignment horizontal="center"/>
    </xf>
    <xf numFmtId="164" fontId="8" fillId="0" borderId="35" xfId="1" applyNumberFormat="1" applyFont="1" applyFill="1" applyBorder="1"/>
    <xf numFmtId="49" fontId="12" fillId="0" borderId="15" xfId="1" applyNumberFormat="1" applyFont="1" applyFill="1" applyBorder="1" applyAlignment="1">
      <alignment horizontal="center"/>
    </xf>
    <xf numFmtId="164" fontId="12" fillId="0" borderId="24" xfId="1" applyNumberFormat="1" applyFont="1" applyFill="1" applyBorder="1" applyAlignment="1">
      <alignment horizontal="right" vertical="center"/>
    </xf>
    <xf numFmtId="10" fontId="12" fillId="0" borderId="24" xfId="2" applyNumberFormat="1" applyFont="1" applyFill="1" applyBorder="1" applyAlignment="1">
      <alignment horizontal="right" vertical="center"/>
    </xf>
    <xf numFmtId="10" fontId="12" fillId="6" borderId="21" xfId="1" applyNumberFormat="1" applyFont="1" applyFill="1" applyBorder="1" applyAlignment="1">
      <alignment horizontal="right" vertical="center"/>
    </xf>
    <xf numFmtId="164" fontId="12" fillId="0" borderId="24" xfId="1" applyNumberFormat="1" applyFont="1" applyFill="1" applyBorder="1" applyAlignment="1">
      <alignment vertical="center"/>
    </xf>
    <xf numFmtId="164" fontId="12" fillId="5" borderId="24" xfId="1" applyNumberFormat="1" applyFont="1" applyFill="1" applyBorder="1" applyAlignment="1">
      <alignment horizontal="right" vertical="center"/>
    </xf>
    <xf numFmtId="10" fontId="12" fillId="0" borderId="24" xfId="2" applyNumberFormat="1" applyFont="1" applyFill="1" applyBorder="1" applyAlignment="1">
      <alignment horizontal="center" vertical="center"/>
    </xf>
    <xf numFmtId="10" fontId="12" fillId="0" borderId="25" xfId="2" applyNumberFormat="1" applyFont="1" applyFill="1" applyBorder="1" applyAlignment="1">
      <alignment horizontal="center" vertical="center"/>
    </xf>
    <xf numFmtId="49" fontId="8" fillId="8" borderId="40" xfId="1" applyNumberFormat="1" applyFont="1" applyFill="1" applyBorder="1" applyAlignment="1">
      <alignment vertical="center"/>
    </xf>
    <xf numFmtId="164" fontId="8" fillId="8" borderId="41" xfId="1" applyNumberFormat="1" applyFont="1" applyFill="1" applyBorder="1"/>
    <xf numFmtId="10" fontId="8" fillId="8" borderId="41" xfId="2" applyNumberFormat="1" applyFont="1" applyFill="1" applyBorder="1"/>
    <xf numFmtId="10" fontId="8" fillId="8" borderId="41" xfId="1" applyNumberFormat="1" applyFont="1" applyFill="1" applyBorder="1"/>
    <xf numFmtId="165" fontId="8" fillId="8" borderId="41" xfId="1" applyNumberFormat="1" applyFont="1" applyFill="1" applyBorder="1" applyAlignment="1">
      <alignment horizontal="right"/>
    </xf>
    <xf numFmtId="4" fontId="8" fillId="8" borderId="41" xfId="1" applyNumberFormat="1" applyFont="1" applyFill="1" applyBorder="1" applyAlignment="1">
      <alignment horizontal="right"/>
    </xf>
    <xf numFmtId="10" fontId="12" fillId="8" borderId="41" xfId="2" applyNumberFormat="1" applyFont="1" applyFill="1" applyBorder="1" applyAlignment="1">
      <alignment horizontal="center"/>
    </xf>
    <xf numFmtId="10" fontId="12" fillId="8" borderId="42" xfId="2" applyNumberFormat="1" applyFont="1" applyFill="1" applyBorder="1" applyAlignment="1">
      <alignment horizontal="center"/>
    </xf>
    <xf numFmtId="164" fontId="8" fillId="0" borderId="20" xfId="1" applyNumberFormat="1" applyFont="1" applyFill="1" applyBorder="1"/>
    <xf numFmtId="164" fontId="8" fillId="0" borderId="21" xfId="1" applyNumberFormat="1" applyFont="1" applyFill="1" applyBorder="1"/>
    <xf numFmtId="164" fontId="8" fillId="5" borderId="21" xfId="1" applyNumberFormat="1" applyFont="1" applyFill="1" applyBorder="1"/>
    <xf numFmtId="10" fontId="8" fillId="0" borderId="21" xfId="2" applyNumberFormat="1" applyFont="1" applyFill="1" applyBorder="1"/>
    <xf numFmtId="10" fontId="12" fillId="0" borderId="21" xfId="2" applyNumberFormat="1" applyFont="1" applyFill="1" applyBorder="1" applyAlignment="1">
      <alignment horizontal="center"/>
    </xf>
    <xf numFmtId="10" fontId="12" fillId="0" borderId="22" xfId="2" applyNumberFormat="1" applyFont="1" applyFill="1" applyBorder="1" applyAlignment="1">
      <alignment horizontal="center"/>
    </xf>
    <xf numFmtId="164" fontId="8" fillId="0" borderId="36" xfId="1" applyNumberFormat="1" applyFont="1" applyFill="1" applyBorder="1"/>
    <xf numFmtId="164" fontId="8" fillId="0" borderId="24" xfId="1" applyNumberFormat="1" applyFont="1" applyFill="1" applyBorder="1"/>
    <xf numFmtId="164" fontId="8" fillId="5" borderId="24" xfId="1" applyNumberFormat="1" applyFont="1" applyFill="1" applyBorder="1"/>
    <xf numFmtId="10" fontId="8" fillId="0" borderId="24" xfId="2" applyNumberFormat="1" applyFont="1" applyFill="1" applyBorder="1"/>
    <xf numFmtId="10" fontId="12" fillId="0" borderId="25" xfId="2" applyNumberFormat="1" applyFont="1" applyFill="1" applyBorder="1" applyAlignment="1">
      <alignment horizontal="center"/>
    </xf>
    <xf numFmtId="0" fontId="9" fillId="4" borderId="21" xfId="0" applyFont="1" applyFill="1" applyBorder="1" applyAlignment="1">
      <alignment horizontal="center" vertical="center" wrapText="1"/>
    </xf>
    <xf numFmtId="0" fontId="10" fillId="4" borderId="21" xfId="0" applyFont="1" applyFill="1" applyBorder="1" applyAlignment="1">
      <alignment horizontal="center" vertical="center" wrapText="1"/>
    </xf>
    <xf numFmtId="49" fontId="8" fillId="0" borderId="19" xfId="1" applyNumberFormat="1" applyFont="1" applyFill="1" applyBorder="1" applyAlignment="1">
      <alignment horizontal="center"/>
    </xf>
    <xf numFmtId="165" fontId="8" fillId="0" borderId="20" xfId="1" applyNumberFormat="1" applyFont="1" applyFill="1" applyBorder="1" applyAlignment="1">
      <alignment horizontal="right"/>
    </xf>
    <xf numFmtId="164" fontId="13" fillId="5" borderId="21" xfId="1" applyNumberFormat="1" applyFont="1" applyFill="1" applyBorder="1" applyAlignment="1">
      <alignment horizontal="right"/>
    </xf>
    <xf numFmtId="164" fontId="8" fillId="0" borderId="21" xfId="1" applyNumberFormat="1" applyFont="1" applyFill="1" applyBorder="1" applyAlignment="1">
      <alignment horizontal="right"/>
    </xf>
    <xf numFmtId="164" fontId="13" fillId="0" borderId="19" xfId="1" applyNumberFormat="1" applyFont="1" applyFill="1" applyBorder="1" applyAlignment="1">
      <alignment horizontal="center" vertical="center"/>
    </xf>
    <xf numFmtId="164" fontId="13" fillId="0" borderId="21" xfId="1" applyNumberFormat="1" applyFont="1" applyFill="1" applyBorder="1" applyAlignment="1">
      <alignment horizontal="right" vertical="center"/>
    </xf>
    <xf numFmtId="164" fontId="13" fillId="5" borderId="21" xfId="1" applyNumberFormat="1" applyFont="1" applyFill="1" applyBorder="1" applyAlignment="1">
      <alignment horizontal="right" vertical="center"/>
    </xf>
    <xf numFmtId="10" fontId="13" fillId="0" borderId="21" xfId="2" applyNumberFormat="1" applyFont="1" applyFill="1" applyBorder="1" applyAlignment="1">
      <alignment horizontal="right" vertical="center"/>
    </xf>
    <xf numFmtId="10" fontId="13" fillId="6" borderId="21" xfId="1" applyNumberFormat="1" applyFont="1" applyFill="1" applyBorder="1" applyAlignment="1">
      <alignment horizontal="right" vertical="center"/>
    </xf>
    <xf numFmtId="164" fontId="8" fillId="0" borderId="21" xfId="1" applyNumberFormat="1" applyFont="1" applyFill="1" applyBorder="1" applyAlignment="1">
      <alignment horizontal="right" vertical="center"/>
    </xf>
    <xf numFmtId="10" fontId="12" fillId="0" borderId="21" xfId="2" applyNumberFormat="1" applyFont="1" applyFill="1" applyBorder="1" applyAlignment="1">
      <alignment horizontal="center" vertical="center"/>
    </xf>
    <xf numFmtId="10" fontId="12" fillId="0" borderId="22" xfId="2" applyNumberFormat="1" applyFont="1" applyFill="1" applyBorder="1" applyAlignment="1">
      <alignment horizontal="center" vertical="center"/>
    </xf>
    <xf numFmtId="164" fontId="13" fillId="0" borderId="26" xfId="1" applyNumberFormat="1" applyFont="1" applyFill="1" applyBorder="1" applyAlignment="1">
      <alignment horizontal="center" vertical="center"/>
    </xf>
    <xf numFmtId="164" fontId="13" fillId="0" borderId="27" xfId="1" applyNumberFormat="1" applyFont="1" applyFill="1" applyBorder="1" applyAlignment="1">
      <alignment horizontal="right" vertical="center"/>
    </xf>
    <xf numFmtId="164" fontId="13" fillId="5" borderId="27" xfId="1" applyNumberFormat="1" applyFont="1" applyFill="1" applyBorder="1" applyAlignment="1">
      <alignment horizontal="right" vertical="center"/>
    </xf>
    <xf numFmtId="10" fontId="13" fillId="0" borderId="27" xfId="2" applyNumberFormat="1" applyFont="1" applyFill="1" applyBorder="1" applyAlignment="1">
      <alignment horizontal="right" vertical="center"/>
    </xf>
    <xf numFmtId="10" fontId="13" fillId="6" borderId="27" xfId="1" applyNumberFormat="1" applyFont="1" applyFill="1" applyBorder="1" applyAlignment="1">
      <alignment horizontal="right" vertical="center"/>
    </xf>
    <xf numFmtId="10" fontId="12" fillId="0" borderId="27" xfId="2" applyNumberFormat="1" applyFont="1" applyFill="1" applyBorder="1" applyAlignment="1">
      <alignment horizontal="center" vertical="center"/>
    </xf>
    <xf numFmtId="10" fontId="12" fillId="5" borderId="27" xfId="2" applyNumberFormat="1" applyFont="1" applyFill="1" applyBorder="1" applyAlignment="1">
      <alignment horizontal="center"/>
    </xf>
    <xf numFmtId="10" fontId="12" fillId="0" borderId="28" xfId="2" applyNumberFormat="1" applyFont="1" applyFill="1" applyBorder="1" applyAlignment="1">
      <alignment horizontal="center" vertical="center"/>
    </xf>
    <xf numFmtId="164" fontId="8" fillId="0" borderId="16" xfId="1" applyNumberFormat="1" applyFont="1" applyFill="1" applyBorder="1" applyAlignment="1">
      <alignment horizontal="right"/>
    </xf>
    <xf numFmtId="164" fontId="8" fillId="0" borderId="35" xfId="1" applyNumberFormat="1" applyFont="1" applyFill="1" applyBorder="1" applyAlignment="1">
      <alignment horizontal="right"/>
    </xf>
    <xf numFmtId="164" fontId="8" fillId="5" borderId="16" xfId="1" applyNumberFormat="1" applyFont="1" applyFill="1" applyBorder="1" applyAlignment="1">
      <alignment horizontal="right"/>
    </xf>
    <xf numFmtId="164" fontId="16" fillId="5" borderId="16" xfId="1" applyNumberFormat="1" applyFont="1" applyFill="1" applyBorder="1" applyAlignment="1">
      <alignment horizontal="right"/>
    </xf>
    <xf numFmtId="165" fontId="8" fillId="7" borderId="16" xfId="0" applyNumberFormat="1" applyFont="1" applyFill="1" applyBorder="1" applyAlignment="1">
      <alignment horizontal="right" vertical="center" wrapText="1"/>
    </xf>
    <xf numFmtId="10" fontId="17" fillId="7" borderId="16" xfId="0" applyNumberFormat="1" applyFont="1" applyFill="1" applyBorder="1" applyAlignment="1">
      <alignment horizontal="center" vertical="center" wrapText="1"/>
    </xf>
    <xf numFmtId="10" fontId="17" fillId="7" borderId="43" xfId="0" applyNumberFormat="1" applyFont="1" applyFill="1" applyBorder="1" applyAlignment="1">
      <alignment horizontal="center" vertical="center" wrapText="1"/>
    </xf>
    <xf numFmtId="10" fontId="17" fillId="7" borderId="18" xfId="0" applyNumberFormat="1" applyFont="1" applyFill="1" applyBorder="1" applyAlignment="1">
      <alignment horizontal="center" vertical="center" wrapText="1"/>
    </xf>
    <xf numFmtId="10" fontId="8" fillId="6" borderId="21" xfId="1" applyNumberFormat="1" applyFont="1" applyFill="1" applyBorder="1"/>
    <xf numFmtId="10" fontId="12" fillId="5" borderId="21" xfId="2" applyNumberFormat="1" applyFont="1" applyFill="1" applyBorder="1" applyAlignment="1">
      <alignment horizontal="center"/>
    </xf>
    <xf numFmtId="49" fontId="8" fillId="0" borderId="15" xfId="1" applyNumberFormat="1" applyFont="1" applyFill="1" applyBorder="1" applyAlignment="1">
      <alignment horizontal="center"/>
    </xf>
    <xf numFmtId="49" fontId="8" fillId="0" borderId="23" xfId="1" applyNumberFormat="1" applyFont="1" applyFill="1" applyBorder="1" applyAlignment="1">
      <alignment horizontal="center"/>
    </xf>
    <xf numFmtId="3" fontId="12" fillId="0" borderId="23" xfId="1" applyNumberFormat="1" applyFont="1" applyFill="1" applyBorder="1" applyAlignment="1">
      <alignment horizontal="center"/>
    </xf>
    <xf numFmtId="164" fontId="13" fillId="7" borderId="0" xfId="1" applyNumberFormat="1" applyFont="1" applyFill="1" applyBorder="1" applyAlignment="1">
      <alignment horizontal="center" vertical="center"/>
    </xf>
    <xf numFmtId="10" fontId="12" fillId="7" borderId="0" xfId="2" applyNumberFormat="1" applyFont="1" applyFill="1" applyBorder="1" applyAlignment="1">
      <alignment horizontal="center" vertical="center"/>
    </xf>
    <xf numFmtId="164" fontId="13" fillId="7" borderId="0" xfId="1" applyNumberFormat="1" applyFont="1" applyFill="1" applyBorder="1"/>
    <xf numFmtId="166" fontId="13" fillId="7" borderId="0" xfId="1" applyNumberFormat="1" applyFont="1" applyFill="1" applyBorder="1" applyAlignment="1">
      <alignment horizontal="right"/>
    </xf>
    <xf numFmtId="9" fontId="12" fillId="7" borderId="0" xfId="1" applyNumberFormat="1" applyFont="1" applyFill="1" applyBorder="1"/>
    <xf numFmtId="0" fontId="14" fillId="7" borderId="0" xfId="0" applyFont="1" applyFill="1"/>
    <xf numFmtId="3" fontId="14" fillId="7" borderId="0" xfId="0" applyNumberFormat="1" applyFont="1" applyFill="1"/>
    <xf numFmtId="164" fontId="18" fillId="0" borderId="29" xfId="1" applyNumberFormat="1" applyFont="1" applyBorder="1" applyAlignment="1">
      <alignment horizontal="center" wrapText="1"/>
    </xf>
    <xf numFmtId="164" fontId="18" fillId="0" borderId="30" xfId="1" applyNumberFormat="1" applyFont="1" applyFill="1" applyBorder="1" applyAlignment="1">
      <alignment horizontal="right" vertical="center"/>
    </xf>
    <xf numFmtId="164" fontId="18" fillId="0" borderId="31" xfId="1" applyNumberFormat="1" applyFont="1" applyFill="1" applyBorder="1" applyAlignment="1">
      <alignment horizontal="right" vertical="center"/>
    </xf>
    <xf numFmtId="164" fontId="18" fillId="0" borderId="0" xfId="1" applyNumberFormat="1" applyFont="1" applyBorder="1"/>
    <xf numFmtId="164" fontId="18" fillId="0" borderId="0" xfId="1" applyNumberFormat="1" applyFont="1" applyBorder="1" applyAlignment="1">
      <alignment horizontal="center" wrapText="1"/>
    </xf>
    <xf numFmtId="164" fontId="18" fillId="0" borderId="0" xfId="1" applyNumberFormat="1" applyFont="1" applyFill="1" applyBorder="1" applyAlignment="1">
      <alignment horizontal="right" vertical="center"/>
    </xf>
    <xf numFmtId="43" fontId="5" fillId="0" borderId="0" xfId="0" applyNumberFormat="1" applyFont="1"/>
    <xf numFmtId="43" fontId="13" fillId="7" borderId="0" xfId="1" applyNumberFormat="1" applyFont="1" applyFill="1" applyBorder="1" applyAlignment="1">
      <alignment horizontal="right"/>
    </xf>
    <xf numFmtId="43" fontId="3" fillId="0" borderId="0" xfId="0" applyNumberFormat="1" applyFont="1"/>
    <xf numFmtId="0" fontId="12" fillId="7" borderId="0" xfId="0" applyFont="1" applyFill="1" applyBorder="1"/>
    <xf numFmtId="0" fontId="14" fillId="7" borderId="0" xfId="0" applyFont="1" applyFill="1" applyBorder="1"/>
    <xf numFmtId="3" fontId="15" fillId="7" borderId="0" xfId="0" applyNumberFormat="1" applyFont="1" applyFill="1" applyBorder="1"/>
    <xf numFmtId="0" fontId="14" fillId="7" borderId="0" xfId="0" applyFont="1" applyFill="1" applyBorder="1" applyAlignment="1">
      <alignment vertical="top"/>
    </xf>
    <xf numFmtId="4" fontId="3" fillId="0" borderId="0" xfId="0" applyNumberFormat="1" applyFont="1" applyFill="1"/>
    <xf numFmtId="4" fontId="3" fillId="0" borderId="0" xfId="0" applyNumberFormat="1" applyFont="1"/>
    <xf numFmtId="4" fontId="2" fillId="0" borderId="0" xfId="0" applyNumberFormat="1" applyFont="1"/>
    <xf numFmtId="4" fontId="5" fillId="0" borderId="0" xfId="0" applyNumberFormat="1" applyFont="1"/>
    <xf numFmtId="4" fontId="6" fillId="0" borderId="0" xfId="0" applyNumberFormat="1" applyFont="1"/>
    <xf numFmtId="10" fontId="8" fillId="7" borderId="16" xfId="0" applyNumberFormat="1" applyFont="1" applyFill="1" applyBorder="1" applyAlignment="1">
      <alignment horizontal="center" vertical="center" wrapText="1"/>
    </xf>
    <xf numFmtId="164" fontId="21" fillId="0" borderId="26" xfId="1" applyNumberFormat="1" applyFont="1" applyFill="1" applyBorder="1" applyAlignment="1">
      <alignment horizontal="center" vertical="center"/>
    </xf>
    <xf numFmtId="164" fontId="22" fillId="0" borderId="27" xfId="1" applyNumberFormat="1" applyFont="1" applyFill="1" applyBorder="1" applyAlignment="1">
      <alignment horizontal="right" vertical="center"/>
    </xf>
    <xf numFmtId="164" fontId="22" fillId="5" borderId="27" xfId="1" applyNumberFormat="1" applyFont="1" applyFill="1" applyBorder="1" applyAlignment="1">
      <alignment horizontal="right" vertical="center"/>
    </xf>
    <xf numFmtId="10" fontId="22" fillId="0" borderId="27" xfId="2" applyNumberFormat="1" applyFont="1" applyFill="1" applyBorder="1" applyAlignment="1">
      <alignment horizontal="right" vertical="center"/>
    </xf>
    <xf numFmtId="10" fontId="22" fillId="6" borderId="27" xfId="1" applyNumberFormat="1" applyFont="1" applyFill="1" applyBorder="1" applyAlignment="1">
      <alignment horizontal="right" vertical="center"/>
    </xf>
    <xf numFmtId="164" fontId="22" fillId="0" borderId="27" xfId="1" applyNumberFormat="1" applyFont="1" applyFill="1" applyBorder="1" applyAlignment="1">
      <alignment vertical="center"/>
    </xf>
    <xf numFmtId="10" fontId="22" fillId="0" borderId="27" xfId="2" applyNumberFormat="1" applyFont="1" applyFill="1" applyBorder="1" applyAlignment="1">
      <alignment horizontal="center" vertical="center"/>
    </xf>
    <xf numFmtId="10" fontId="22" fillId="5" borderId="44" xfId="2" applyNumberFormat="1" applyFont="1" applyFill="1" applyBorder="1" applyAlignment="1">
      <alignment horizontal="center"/>
    </xf>
    <xf numFmtId="10" fontId="22" fillId="0" borderId="28" xfId="2" applyNumberFormat="1" applyFont="1" applyFill="1" applyBorder="1" applyAlignment="1">
      <alignment horizontal="center" vertical="center"/>
    </xf>
    <xf numFmtId="4" fontId="14" fillId="7" borderId="0" xfId="0" applyNumberFormat="1" applyFont="1" applyFill="1"/>
    <xf numFmtId="0" fontId="20"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8" fillId="4" borderId="9"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3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14" fillId="7" borderId="0" xfId="0" applyFont="1" applyFill="1" applyBorder="1" applyAlignment="1">
      <alignment horizontal="left" vertical="top" wrapText="1"/>
    </xf>
    <xf numFmtId="164" fontId="7" fillId="0" borderId="2" xfId="1" applyNumberFormat="1" applyFont="1" applyFill="1" applyBorder="1" applyAlignment="1">
      <alignment horizontal="left" vertical="center" wrapText="1"/>
    </xf>
    <xf numFmtId="0" fontId="19" fillId="7" borderId="0" xfId="0" applyFont="1" applyFill="1" applyBorder="1" applyAlignment="1">
      <alignment horizontal="left" vertical="top"/>
    </xf>
    <xf numFmtId="0" fontId="14" fillId="7" borderId="0" xfId="0" applyFont="1" applyFill="1" applyAlignment="1">
      <alignment horizontal="justify" vertical="top"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1</xdr:row>
      <xdr:rowOff>87923</xdr:rowOff>
    </xdr:from>
    <xdr:to>
      <xdr:col>2</xdr:col>
      <xdr:colOff>554185</xdr:colOff>
      <xdr:row>5</xdr:row>
      <xdr:rowOff>27190</xdr:rowOff>
    </xdr:to>
    <xdr:pic>
      <xdr:nvPicPr>
        <xdr:cNvPr id="2" name="Imagen 1">
          <a:extLst>
            <a:ext uri="{FF2B5EF4-FFF2-40B4-BE49-F238E27FC236}">
              <a16:creationId xmlns:a16="http://schemas.microsoft.com/office/drawing/2014/main" id="{E6494188-1585-4882-B1E9-A5BC1FD20E14}"/>
            </a:ext>
          </a:extLst>
        </xdr:cNvPr>
        <xdr:cNvPicPr>
          <a:picLocks noChangeAspect="1"/>
        </xdr:cNvPicPr>
      </xdr:nvPicPr>
      <xdr:blipFill>
        <a:blip xmlns:r="http://schemas.openxmlformats.org/officeDocument/2006/relationships" r:embed="rId1"/>
        <a:stretch>
          <a:fillRect/>
        </a:stretch>
      </xdr:blipFill>
      <xdr:spPr>
        <a:xfrm>
          <a:off x="285750" y="278423"/>
          <a:ext cx="1755800" cy="591363"/>
        </a:xfrm>
        <a:prstGeom prst="rect">
          <a:avLst/>
        </a:prstGeom>
      </xdr:spPr>
    </xdr:pic>
    <xdr:clientData/>
  </xdr:twoCellAnchor>
  <xdr:twoCellAnchor editAs="oneCell">
    <xdr:from>
      <xdr:col>7</xdr:col>
      <xdr:colOff>373673</xdr:colOff>
      <xdr:row>1</xdr:row>
      <xdr:rowOff>65942</xdr:rowOff>
    </xdr:from>
    <xdr:to>
      <xdr:col>10</xdr:col>
      <xdr:colOff>528125</xdr:colOff>
      <xdr:row>5</xdr:row>
      <xdr:rowOff>23499</xdr:rowOff>
    </xdr:to>
    <xdr:pic>
      <xdr:nvPicPr>
        <xdr:cNvPr id="4" name="Imagen 3">
          <a:extLst>
            <a:ext uri="{FF2B5EF4-FFF2-40B4-BE49-F238E27FC236}">
              <a16:creationId xmlns:a16="http://schemas.microsoft.com/office/drawing/2014/main" id="{5636CC6B-D817-4C25-A091-F525C241C345}"/>
            </a:ext>
          </a:extLst>
        </xdr:cNvPr>
        <xdr:cNvPicPr>
          <a:picLocks noChangeAspect="1"/>
        </xdr:cNvPicPr>
      </xdr:nvPicPr>
      <xdr:blipFill>
        <a:blip xmlns:r="http://schemas.openxmlformats.org/officeDocument/2006/relationships" r:embed="rId2"/>
        <a:stretch>
          <a:fillRect/>
        </a:stretch>
      </xdr:blipFill>
      <xdr:spPr>
        <a:xfrm>
          <a:off x="4689231" y="256442"/>
          <a:ext cx="2030144" cy="609653"/>
        </a:xfrm>
        <a:prstGeom prst="rect">
          <a:avLst/>
        </a:prstGeom>
      </xdr:spPr>
    </xdr:pic>
    <xdr:clientData/>
  </xdr:twoCellAnchor>
  <xdr:twoCellAnchor editAs="oneCell">
    <xdr:from>
      <xdr:col>10</xdr:col>
      <xdr:colOff>674077</xdr:colOff>
      <xdr:row>0</xdr:row>
      <xdr:rowOff>87304</xdr:rowOff>
    </xdr:from>
    <xdr:to>
      <xdr:col>12</xdr:col>
      <xdr:colOff>395654</xdr:colOff>
      <xdr:row>6</xdr:row>
      <xdr:rowOff>2640</xdr:rowOff>
    </xdr:to>
    <xdr:pic>
      <xdr:nvPicPr>
        <xdr:cNvPr id="5" name="Imagen 4">
          <a:extLst>
            <a:ext uri="{FF2B5EF4-FFF2-40B4-BE49-F238E27FC236}">
              <a16:creationId xmlns:a16="http://schemas.microsoft.com/office/drawing/2014/main" id="{958AB4CB-7654-41F1-B043-16B8AB605766}"/>
            </a:ext>
          </a:extLst>
        </xdr:cNvPr>
        <xdr:cNvPicPr>
          <a:picLocks noChangeAspect="1"/>
        </xdr:cNvPicPr>
      </xdr:nvPicPr>
      <xdr:blipFill>
        <a:blip xmlns:r="http://schemas.openxmlformats.org/officeDocument/2006/relationships" r:embed="rId3"/>
        <a:stretch>
          <a:fillRect/>
        </a:stretch>
      </xdr:blipFill>
      <xdr:spPr>
        <a:xfrm>
          <a:off x="6865327" y="87304"/>
          <a:ext cx="1077058" cy="9117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9"/>
  <sheetViews>
    <sheetView tabSelected="1" topLeftCell="A52" zoomScale="130" zoomScaleNormal="130" zoomScaleSheetLayoutView="100" workbookViewId="0">
      <selection activeCell="A59" sqref="A59:M59"/>
    </sheetView>
  </sheetViews>
  <sheetFormatPr baseColWidth="10" defaultColWidth="10.85546875" defaultRowHeight="12" x14ac:dyDescent="0.2"/>
  <cols>
    <col min="1" max="1" width="10.28515625" style="2" customWidth="1"/>
    <col min="2" max="2" width="12" style="2" customWidth="1"/>
    <col min="3" max="3" width="11.42578125" style="2" customWidth="1"/>
    <col min="4" max="4" width="10.140625" style="2" customWidth="1"/>
    <col min="5" max="5" width="0" style="2" hidden="1" customWidth="1"/>
    <col min="6" max="6" width="10.140625" style="2" customWidth="1"/>
    <col min="7" max="7" width="10.7109375" style="2" customWidth="1"/>
    <col min="8" max="8" width="9" style="2" customWidth="1"/>
    <col min="9" max="9" width="9.42578125" style="2" customWidth="1"/>
    <col min="10" max="10" width="9.7109375" style="2" customWidth="1"/>
    <col min="11" max="11" width="10.42578125" style="2" customWidth="1"/>
    <col min="12" max="12" width="9.85546875" style="2" customWidth="1"/>
    <col min="13" max="13" width="9.42578125" style="2" customWidth="1"/>
    <col min="14" max="14" width="10.85546875" style="2"/>
    <col min="15" max="15" width="11.85546875" style="105" bestFit="1" customWidth="1"/>
    <col min="16" max="16384" width="10.85546875" style="2"/>
  </cols>
  <sheetData>
    <row r="1" spans="1:15" s="3" customFormat="1" ht="15" customHeight="1" x14ac:dyDescent="0.2">
      <c r="A1" s="120"/>
      <c r="B1" s="121"/>
      <c r="C1" s="121"/>
      <c r="D1" s="121"/>
      <c r="E1" s="121"/>
      <c r="F1" s="121"/>
      <c r="G1" s="121"/>
      <c r="H1" s="121"/>
      <c r="I1" s="121"/>
      <c r="J1" s="121"/>
      <c r="K1" s="121"/>
      <c r="L1" s="121"/>
      <c r="M1" s="122"/>
      <c r="O1" s="104"/>
    </row>
    <row r="2" spans="1:15" s="3" customFormat="1" ht="15" customHeight="1" x14ac:dyDescent="0.2">
      <c r="A2" s="123"/>
      <c r="B2" s="124"/>
      <c r="C2" s="124"/>
      <c r="D2" s="124"/>
      <c r="E2" s="124"/>
      <c r="F2" s="124"/>
      <c r="G2" s="124"/>
      <c r="H2" s="124"/>
      <c r="I2" s="124"/>
      <c r="J2" s="124"/>
      <c r="K2" s="124"/>
      <c r="L2" s="124"/>
      <c r="M2" s="125"/>
      <c r="O2" s="104"/>
    </row>
    <row r="3" spans="1:15" s="3" customFormat="1" ht="12" customHeight="1" x14ac:dyDescent="0.2">
      <c r="A3" s="123"/>
      <c r="B3" s="124"/>
      <c r="C3" s="124"/>
      <c r="D3" s="124"/>
      <c r="E3" s="124"/>
      <c r="F3" s="124"/>
      <c r="G3" s="124"/>
      <c r="H3" s="124"/>
      <c r="I3" s="124"/>
      <c r="J3" s="124"/>
      <c r="K3" s="124"/>
      <c r="L3" s="124"/>
      <c r="M3" s="125"/>
      <c r="O3" s="104"/>
    </row>
    <row r="4" spans="1:15" s="3" customFormat="1" ht="12" customHeight="1" x14ac:dyDescent="0.2">
      <c r="A4" s="123"/>
      <c r="B4" s="124"/>
      <c r="C4" s="124"/>
      <c r="D4" s="124"/>
      <c r="E4" s="124"/>
      <c r="F4" s="124"/>
      <c r="G4" s="124"/>
      <c r="H4" s="124"/>
      <c r="I4" s="124"/>
      <c r="J4" s="124"/>
      <c r="K4" s="124"/>
      <c r="L4" s="124"/>
      <c r="M4" s="125"/>
      <c r="O4" s="104"/>
    </row>
    <row r="5" spans="1:15" s="3" customFormat="1" ht="12" customHeight="1" x14ac:dyDescent="0.2">
      <c r="A5" s="123"/>
      <c r="B5" s="124"/>
      <c r="C5" s="124"/>
      <c r="D5" s="124"/>
      <c r="E5" s="124"/>
      <c r="F5" s="124"/>
      <c r="G5" s="124"/>
      <c r="H5" s="124"/>
      <c r="I5" s="124"/>
      <c r="J5" s="124"/>
      <c r="K5" s="124"/>
      <c r="L5" s="124"/>
      <c r="M5" s="125"/>
      <c r="O5" s="104"/>
    </row>
    <row r="6" spans="1:15" s="3" customFormat="1" ht="12" customHeight="1" x14ac:dyDescent="0.2">
      <c r="A6" s="123"/>
      <c r="B6" s="124"/>
      <c r="C6" s="124"/>
      <c r="D6" s="124"/>
      <c r="E6" s="124"/>
      <c r="F6" s="124"/>
      <c r="G6" s="124"/>
      <c r="H6" s="124"/>
      <c r="I6" s="124"/>
      <c r="J6" s="124"/>
      <c r="K6" s="124"/>
      <c r="L6" s="124"/>
      <c r="M6" s="125"/>
      <c r="O6" s="104"/>
    </row>
    <row r="7" spans="1:15" s="3" customFormat="1" ht="12" customHeight="1" x14ac:dyDescent="0.2">
      <c r="A7" s="123"/>
      <c r="B7" s="124"/>
      <c r="C7" s="124"/>
      <c r="D7" s="124"/>
      <c r="E7" s="124"/>
      <c r="F7" s="124"/>
      <c r="G7" s="124"/>
      <c r="H7" s="124"/>
      <c r="I7" s="124"/>
      <c r="J7" s="124"/>
      <c r="K7" s="124"/>
      <c r="L7" s="124"/>
      <c r="M7" s="125"/>
      <c r="O7" s="104"/>
    </row>
    <row r="8" spans="1:15" x14ac:dyDescent="0.2">
      <c r="A8" s="126" t="s">
        <v>39</v>
      </c>
      <c r="B8" s="127"/>
      <c r="C8" s="127"/>
      <c r="D8" s="127"/>
      <c r="E8" s="127"/>
      <c r="F8" s="127"/>
      <c r="G8" s="127"/>
      <c r="H8" s="127"/>
      <c r="I8" s="127"/>
      <c r="J8" s="127"/>
      <c r="K8" s="127"/>
      <c r="L8" s="127"/>
      <c r="M8" s="128"/>
    </row>
    <row r="9" spans="1:15" ht="12.75" thickBot="1" x14ac:dyDescent="0.25">
      <c r="A9" s="126" t="s">
        <v>35</v>
      </c>
      <c r="B9" s="127"/>
      <c r="C9" s="127"/>
      <c r="D9" s="127"/>
      <c r="E9" s="127"/>
      <c r="F9" s="127"/>
      <c r="G9" s="127"/>
      <c r="H9" s="127"/>
      <c r="I9" s="127"/>
      <c r="J9" s="127"/>
      <c r="K9" s="127"/>
      <c r="L9" s="127"/>
      <c r="M9" s="128"/>
    </row>
    <row r="10" spans="1:15" ht="12.75" thickBot="1" x14ac:dyDescent="0.25">
      <c r="A10" s="129" t="s">
        <v>0</v>
      </c>
      <c r="B10" s="130"/>
      <c r="C10" s="130"/>
      <c r="D10" s="130"/>
      <c r="E10" s="130"/>
      <c r="F10" s="130"/>
      <c r="G10" s="130"/>
      <c r="H10" s="130"/>
      <c r="I10" s="130"/>
      <c r="J10" s="130"/>
      <c r="K10" s="130"/>
      <c r="L10" s="130"/>
      <c r="M10" s="131"/>
    </row>
    <row r="11" spans="1:15" x14ac:dyDescent="0.2">
      <c r="A11" s="132" t="s">
        <v>1</v>
      </c>
      <c r="B11" s="134" t="s">
        <v>2</v>
      </c>
      <c r="C11" s="134" t="s">
        <v>3</v>
      </c>
      <c r="D11" s="136" t="s">
        <v>40</v>
      </c>
      <c r="E11" s="137"/>
      <c r="F11" s="137"/>
      <c r="G11" s="137"/>
      <c r="H11" s="137"/>
      <c r="I11" s="137"/>
      <c r="J11" s="138"/>
      <c r="K11" s="134" t="s">
        <v>4</v>
      </c>
      <c r="L11" s="134" t="s">
        <v>5</v>
      </c>
      <c r="M11" s="139" t="s">
        <v>6</v>
      </c>
    </row>
    <row r="12" spans="1:15" s="1" customFormat="1" ht="83.25" customHeight="1" x14ac:dyDescent="0.2">
      <c r="A12" s="133"/>
      <c r="B12" s="135"/>
      <c r="C12" s="135"/>
      <c r="D12" s="6" t="s">
        <v>7</v>
      </c>
      <c r="E12" s="6" t="s">
        <v>8</v>
      </c>
      <c r="F12" s="7" t="s">
        <v>33</v>
      </c>
      <c r="G12" s="6" t="s">
        <v>9</v>
      </c>
      <c r="H12" s="6" t="s">
        <v>10</v>
      </c>
      <c r="I12" s="6" t="s">
        <v>11</v>
      </c>
      <c r="J12" s="6" t="s">
        <v>12</v>
      </c>
      <c r="K12" s="135"/>
      <c r="L12" s="135"/>
      <c r="M12" s="140"/>
      <c r="O12" s="106"/>
    </row>
    <row r="13" spans="1:15" ht="12.75" thickBot="1" x14ac:dyDescent="0.25">
      <c r="A13" s="8" t="s">
        <v>13</v>
      </c>
      <c r="B13" s="9"/>
      <c r="C13" s="9"/>
      <c r="D13" s="9"/>
      <c r="E13" s="9"/>
      <c r="F13" s="10"/>
      <c r="G13" s="9"/>
      <c r="H13" s="9"/>
      <c r="I13" s="9"/>
      <c r="J13" s="9"/>
      <c r="K13" s="9"/>
      <c r="L13" s="9"/>
      <c r="M13" s="11"/>
    </row>
    <row r="14" spans="1:15" x14ac:dyDescent="0.2">
      <c r="A14" s="81">
        <v>1000</v>
      </c>
      <c r="B14" s="71">
        <v>9609.5</v>
      </c>
      <c r="C14" s="71">
        <v>9609.5</v>
      </c>
      <c r="D14" s="73">
        <v>1688.1</v>
      </c>
      <c r="E14" s="12">
        <v>93.8</v>
      </c>
      <c r="F14" s="71">
        <v>272.10000000000002</v>
      </c>
      <c r="G14" s="17">
        <f>+F14/D14</f>
        <v>0.1611871334636574</v>
      </c>
      <c r="H14" s="71">
        <v>0</v>
      </c>
      <c r="I14" s="18">
        <f t="shared" ref="I14:I19" si="0">+F14+H14</f>
        <v>272.10000000000002</v>
      </c>
      <c r="J14" s="75">
        <f>+D14-I14</f>
        <v>1416</v>
      </c>
      <c r="K14" s="76">
        <f>I14/D14</f>
        <v>0.1611871334636574</v>
      </c>
      <c r="L14" s="19">
        <f>SUM(I14)*100%/D14-1</f>
        <v>-0.83881286653634257</v>
      </c>
      <c r="M14" s="77">
        <f>I14/C14</f>
        <v>2.8315729226286491E-2</v>
      </c>
    </row>
    <row r="15" spans="1:15" x14ac:dyDescent="0.2">
      <c r="A15" s="81">
        <v>2000</v>
      </c>
      <c r="B15" s="71">
        <v>5334.7</v>
      </c>
      <c r="C15" s="71">
        <v>5334.7</v>
      </c>
      <c r="D15" s="73">
        <v>2183.1</v>
      </c>
      <c r="E15" s="13">
        <v>134.9</v>
      </c>
      <c r="F15" s="71">
        <v>2730.3</v>
      </c>
      <c r="G15" s="17">
        <f>+F15/D15</f>
        <v>1.2506527415143605</v>
      </c>
      <c r="H15" s="71">
        <v>0</v>
      </c>
      <c r="I15" s="18">
        <f t="shared" si="0"/>
        <v>2730.3</v>
      </c>
      <c r="J15" s="75">
        <f>+D15-I15</f>
        <v>-547.20000000000027</v>
      </c>
      <c r="K15" s="76">
        <f>I15/D15</f>
        <v>1.2506527415143605</v>
      </c>
      <c r="L15" s="19">
        <f>SUM(I15)*100%/D15-1</f>
        <v>0.25065274151436046</v>
      </c>
      <c r="M15" s="78">
        <f>I15/C15</f>
        <v>0.51180010122406139</v>
      </c>
    </row>
    <row r="16" spans="1:15" x14ac:dyDescent="0.2">
      <c r="A16" s="81">
        <v>3000</v>
      </c>
      <c r="B16" s="71">
        <v>23949</v>
      </c>
      <c r="C16" s="71">
        <v>23949</v>
      </c>
      <c r="D16" s="73">
        <v>9865.7999999999993</v>
      </c>
      <c r="E16" s="16">
        <v>1378.3</v>
      </c>
      <c r="F16" s="71">
        <v>9126.2000000000007</v>
      </c>
      <c r="G16" s="17">
        <f>+F16/D16</f>
        <v>0.92503395568529678</v>
      </c>
      <c r="H16" s="71">
        <v>6.3</v>
      </c>
      <c r="I16" s="18">
        <f t="shared" si="0"/>
        <v>9132.5</v>
      </c>
      <c r="J16" s="75">
        <f>+D16-I16</f>
        <v>733.29999999999927</v>
      </c>
      <c r="K16" s="76">
        <f>I16/D16</f>
        <v>0.9256725252893836</v>
      </c>
      <c r="L16" s="19">
        <f>SUM(I16)*100%/D16-1</f>
        <v>-7.4327474710616404E-2</v>
      </c>
      <c r="M16" s="78">
        <f>I16/C16</f>
        <v>0.38133116205269529</v>
      </c>
    </row>
    <row r="17" spans="1:16" x14ac:dyDescent="0.2">
      <c r="A17" s="81">
        <v>4000</v>
      </c>
      <c r="B17" s="72">
        <v>3450</v>
      </c>
      <c r="C17" s="72">
        <v>3450</v>
      </c>
      <c r="D17" s="73">
        <v>1204.3</v>
      </c>
      <c r="E17" s="16">
        <v>241.9</v>
      </c>
      <c r="F17" s="71">
        <v>1121.2</v>
      </c>
      <c r="G17" s="17">
        <f>+F17/D17</f>
        <v>0.93099725981898207</v>
      </c>
      <c r="H17" s="71">
        <v>0</v>
      </c>
      <c r="I17" s="18">
        <f t="shared" si="0"/>
        <v>1121.2</v>
      </c>
      <c r="J17" s="75">
        <f>+D17-I17</f>
        <v>83.099999999999909</v>
      </c>
      <c r="K17" s="76">
        <f>I17/D17</f>
        <v>0.93099725981898207</v>
      </c>
      <c r="L17" s="19">
        <f>SUM(I17)*100%/D17-1</f>
        <v>-6.900274018101793E-2</v>
      </c>
      <c r="M17" s="78">
        <f>I17/C17</f>
        <v>0.32498550724637681</v>
      </c>
    </row>
    <row r="18" spans="1:16" x14ac:dyDescent="0.2">
      <c r="A18" s="81">
        <v>5000</v>
      </c>
      <c r="B18" s="72">
        <v>0</v>
      </c>
      <c r="C18" s="72">
        <v>0</v>
      </c>
      <c r="D18" s="73">
        <v>0</v>
      </c>
      <c r="E18" s="16"/>
      <c r="F18" s="71">
        <v>0</v>
      </c>
      <c r="G18" s="17">
        <v>0</v>
      </c>
      <c r="H18" s="71"/>
      <c r="I18" s="18">
        <f t="shared" si="0"/>
        <v>0</v>
      </c>
      <c r="J18" s="75">
        <f t="shared" ref="J18:J19" si="1">+D18-I18</f>
        <v>0</v>
      </c>
      <c r="K18" s="76">
        <v>0</v>
      </c>
      <c r="L18" s="19">
        <v>0</v>
      </c>
      <c r="M18" s="78">
        <v>0</v>
      </c>
    </row>
    <row r="19" spans="1:16" x14ac:dyDescent="0.2">
      <c r="A19" s="81">
        <v>6000</v>
      </c>
      <c r="B19" s="72">
        <v>0</v>
      </c>
      <c r="C19" s="14">
        <v>0</v>
      </c>
      <c r="D19" s="73">
        <v>0</v>
      </c>
      <c r="E19" s="16"/>
      <c r="F19" s="71">
        <v>0</v>
      </c>
      <c r="G19" s="17">
        <v>0</v>
      </c>
      <c r="H19" s="71"/>
      <c r="I19" s="18">
        <f t="shared" si="0"/>
        <v>0</v>
      </c>
      <c r="J19" s="75">
        <f t="shared" si="1"/>
        <v>0</v>
      </c>
      <c r="K19" s="76">
        <v>0</v>
      </c>
      <c r="L19" s="19">
        <v>0</v>
      </c>
      <c r="M19" s="78">
        <v>0</v>
      </c>
    </row>
    <row r="20" spans="1:16" s="4" customFormat="1" x14ac:dyDescent="0.2">
      <c r="A20" s="22" t="s">
        <v>29</v>
      </c>
      <c r="B20" s="23">
        <f>SUM(B14:B19)</f>
        <v>42343.199999999997</v>
      </c>
      <c r="C20" s="23">
        <f>SUM(C14:C19)</f>
        <v>42343.199999999997</v>
      </c>
      <c r="D20" s="74">
        <f>SUM(D14:D19)</f>
        <v>14941.3</v>
      </c>
      <c r="E20" s="24">
        <f>D20/C20</f>
        <v>0.3528618526705587</v>
      </c>
      <c r="F20" s="23">
        <f>SUM(F14:F19)</f>
        <v>13249.800000000001</v>
      </c>
      <c r="G20" s="25">
        <f>SUM(F20)/D20</f>
        <v>0.88679030606439879</v>
      </c>
      <c r="H20" s="23">
        <f>SUM(H14:H19)</f>
        <v>6.3</v>
      </c>
      <c r="I20" s="27">
        <f>+F20+H20</f>
        <v>13256.1</v>
      </c>
      <c r="J20" s="23">
        <f>D20-I20</f>
        <v>1685.1999999999989</v>
      </c>
      <c r="K20" s="28">
        <f>I20/D20</f>
        <v>0.88721195612162274</v>
      </c>
      <c r="L20" s="19">
        <f>SUM(K20)-100%</f>
        <v>-0.11278804387837726</v>
      </c>
      <c r="M20" s="29">
        <f>I20/C20</f>
        <v>0.31306325454854622</v>
      </c>
      <c r="O20" s="107"/>
      <c r="P20" s="97"/>
    </row>
    <row r="21" spans="1:16" x14ac:dyDescent="0.2">
      <c r="A21" s="30" t="s">
        <v>14</v>
      </c>
      <c r="B21" s="31"/>
      <c r="C21" s="31"/>
      <c r="D21" s="31"/>
      <c r="E21" s="32"/>
      <c r="F21" s="31"/>
      <c r="G21" s="33"/>
      <c r="H21" s="31"/>
      <c r="I21" s="34"/>
      <c r="J21" s="35"/>
      <c r="K21" s="36"/>
      <c r="L21" s="36"/>
      <c r="M21" s="37"/>
    </row>
    <row r="22" spans="1:16" x14ac:dyDescent="0.2">
      <c r="A22" s="81">
        <v>1000</v>
      </c>
      <c r="B22" s="21">
        <v>317288</v>
      </c>
      <c r="C22" s="21">
        <v>325624.7</v>
      </c>
      <c r="D22" s="15">
        <v>160861.20000000001</v>
      </c>
      <c r="E22" s="16"/>
      <c r="F22" s="14">
        <v>160861.20000000001</v>
      </c>
      <c r="G22" s="17">
        <f>+F22/D22</f>
        <v>1</v>
      </c>
      <c r="H22" s="14">
        <v>0</v>
      </c>
      <c r="I22" s="18">
        <f t="shared" ref="I22:I27" si="2">+F22+H22</f>
        <v>160861.20000000001</v>
      </c>
      <c r="J22" s="75">
        <f t="shared" ref="J22:J27" si="3">+D22-I22</f>
        <v>0</v>
      </c>
      <c r="K22" s="109">
        <f>I22/D22</f>
        <v>1</v>
      </c>
      <c r="L22" s="19">
        <f t="shared" ref="L22:L29" si="4">SUM(I22)*100%/D22-1</f>
        <v>0</v>
      </c>
      <c r="M22" s="20">
        <f>I22/C22</f>
        <v>0.49400797912443378</v>
      </c>
    </row>
    <row r="23" spans="1:16" x14ac:dyDescent="0.2">
      <c r="A23" s="81">
        <v>2000</v>
      </c>
      <c r="B23" s="21">
        <v>6313.4</v>
      </c>
      <c r="C23" s="21">
        <v>6728.2</v>
      </c>
      <c r="D23" s="15">
        <v>2919.7</v>
      </c>
      <c r="E23" s="16"/>
      <c r="F23" s="14">
        <v>2919.7</v>
      </c>
      <c r="G23" s="17">
        <f>+F23/D23</f>
        <v>1</v>
      </c>
      <c r="H23" s="14">
        <v>0</v>
      </c>
      <c r="I23" s="18">
        <f t="shared" si="2"/>
        <v>2919.7</v>
      </c>
      <c r="J23" s="75">
        <f t="shared" si="3"/>
        <v>0</v>
      </c>
      <c r="K23" s="109">
        <f>I23/D23</f>
        <v>1</v>
      </c>
      <c r="L23" s="19">
        <f t="shared" si="4"/>
        <v>0</v>
      </c>
      <c r="M23" s="20">
        <f>I23/C23</f>
        <v>0.43394964477869263</v>
      </c>
    </row>
    <row r="24" spans="1:16" x14ac:dyDescent="0.2">
      <c r="A24" s="81">
        <v>3000</v>
      </c>
      <c r="B24" s="21">
        <v>43615.3</v>
      </c>
      <c r="C24" s="21">
        <v>43200.6</v>
      </c>
      <c r="D24" s="15">
        <v>19174.900000000001</v>
      </c>
      <c r="E24" s="16"/>
      <c r="F24" s="14">
        <v>19174.900000000001</v>
      </c>
      <c r="G24" s="17">
        <f>+F24/D24</f>
        <v>1</v>
      </c>
      <c r="H24" s="14">
        <v>0</v>
      </c>
      <c r="I24" s="18">
        <f t="shared" si="2"/>
        <v>19174.900000000001</v>
      </c>
      <c r="J24" s="75">
        <f t="shared" si="3"/>
        <v>0</v>
      </c>
      <c r="K24" s="109">
        <f>I24/D24</f>
        <v>1</v>
      </c>
      <c r="L24" s="19">
        <f t="shared" si="4"/>
        <v>0</v>
      </c>
      <c r="M24" s="20">
        <f>I24/C24</f>
        <v>0.44385726124174207</v>
      </c>
    </row>
    <row r="25" spans="1:16" x14ac:dyDescent="0.2">
      <c r="A25" s="51">
        <v>4000</v>
      </c>
      <c r="B25" s="38">
        <v>3847.9</v>
      </c>
      <c r="C25" s="38">
        <v>3847.9</v>
      </c>
      <c r="D25" s="40">
        <v>1962.2</v>
      </c>
      <c r="E25" s="41"/>
      <c r="F25" s="39">
        <v>1962.2</v>
      </c>
      <c r="G25" s="17">
        <f>+F25/D25</f>
        <v>1</v>
      </c>
      <c r="H25" s="39">
        <v>0</v>
      </c>
      <c r="I25" s="18">
        <f t="shared" si="2"/>
        <v>1962.2</v>
      </c>
      <c r="J25" s="75">
        <f t="shared" si="3"/>
        <v>0</v>
      </c>
      <c r="K25" s="109">
        <f>I25/D25</f>
        <v>1</v>
      </c>
      <c r="L25" s="19">
        <f>SUM(I25)*100%/D25-1</f>
        <v>0</v>
      </c>
      <c r="M25" s="43">
        <f>I25/C25</f>
        <v>0.50994048701889338</v>
      </c>
    </row>
    <row r="26" spans="1:16" x14ac:dyDescent="0.2">
      <c r="A26" s="82">
        <v>5000</v>
      </c>
      <c r="B26" s="44">
        <v>0</v>
      </c>
      <c r="C26" s="45">
        <v>0</v>
      </c>
      <c r="D26" s="46">
        <v>0</v>
      </c>
      <c r="E26" s="47"/>
      <c r="F26" s="45">
        <v>0</v>
      </c>
      <c r="G26" s="17">
        <v>0</v>
      </c>
      <c r="H26" s="45">
        <v>0</v>
      </c>
      <c r="I26" s="18">
        <f t="shared" si="2"/>
        <v>0</v>
      </c>
      <c r="J26" s="75">
        <f t="shared" si="3"/>
        <v>0</v>
      </c>
      <c r="K26" s="109">
        <v>0</v>
      </c>
      <c r="L26" s="19">
        <v>0</v>
      </c>
      <c r="M26" s="48">
        <v>0</v>
      </c>
    </row>
    <row r="27" spans="1:16" x14ac:dyDescent="0.2">
      <c r="A27" s="82">
        <v>6000</v>
      </c>
      <c r="B27" s="44">
        <v>0</v>
      </c>
      <c r="C27" s="45">
        <v>0</v>
      </c>
      <c r="D27" s="46">
        <v>0</v>
      </c>
      <c r="E27" s="47"/>
      <c r="F27" s="45">
        <v>0</v>
      </c>
      <c r="G27" s="17">
        <v>0</v>
      </c>
      <c r="H27" s="45">
        <v>0</v>
      </c>
      <c r="I27" s="18">
        <f t="shared" si="2"/>
        <v>0</v>
      </c>
      <c r="J27" s="75">
        <f t="shared" si="3"/>
        <v>0</v>
      </c>
      <c r="K27" s="109">
        <v>0</v>
      </c>
      <c r="L27" s="19">
        <v>0</v>
      </c>
      <c r="M27" s="48">
        <v>0</v>
      </c>
    </row>
    <row r="28" spans="1:16" s="4" customFormat="1" x14ac:dyDescent="0.2">
      <c r="A28" s="83" t="s">
        <v>29</v>
      </c>
      <c r="B28" s="23">
        <f>SUM(B22:B27)</f>
        <v>371064.60000000003</v>
      </c>
      <c r="C28" s="23">
        <f>SUM(C22:C27)</f>
        <v>379401.4</v>
      </c>
      <c r="D28" s="27">
        <f>SUM(D22:D27)</f>
        <v>184918.00000000003</v>
      </c>
      <c r="E28" s="24">
        <f>D28/C28</f>
        <v>0.4873940897424206</v>
      </c>
      <c r="F28" s="23">
        <f>SUM(F22:F27)</f>
        <v>184918.00000000003</v>
      </c>
      <c r="G28" s="25">
        <f>SUM(F28)/D28</f>
        <v>1</v>
      </c>
      <c r="H28" s="26">
        <f>H22+H23+H24+H25+H26+H27</f>
        <v>0</v>
      </c>
      <c r="I28" s="27">
        <f>+F28+H28</f>
        <v>184918.00000000003</v>
      </c>
      <c r="J28" s="23">
        <f>D28-I28</f>
        <v>0</v>
      </c>
      <c r="K28" s="28">
        <f>I28/D28</f>
        <v>1</v>
      </c>
      <c r="L28" s="19">
        <f t="shared" si="4"/>
        <v>0</v>
      </c>
      <c r="M28" s="29">
        <f>I28/C28</f>
        <v>0.4873940897424206</v>
      </c>
      <c r="O28" s="107"/>
      <c r="P28" s="97"/>
    </row>
    <row r="29" spans="1:16" s="5" customFormat="1" ht="15.75" thickBot="1" x14ac:dyDescent="0.25">
      <c r="A29" s="110" t="s">
        <v>31</v>
      </c>
      <c r="B29" s="111">
        <f>B20+B28</f>
        <v>413407.80000000005</v>
      </c>
      <c r="C29" s="111">
        <f>C20+C28</f>
        <v>421744.60000000003</v>
      </c>
      <c r="D29" s="112">
        <f>D20+D28</f>
        <v>199859.30000000002</v>
      </c>
      <c r="E29" s="113">
        <f>D29/C29</f>
        <v>0.47388703969179452</v>
      </c>
      <c r="F29" s="111">
        <f>F20+F28</f>
        <v>198167.80000000002</v>
      </c>
      <c r="G29" s="114">
        <f>SUM(F29)/D29</f>
        <v>0.99153654596008289</v>
      </c>
      <c r="H29" s="115">
        <f>+H20+H28</f>
        <v>6.3</v>
      </c>
      <c r="I29" s="112">
        <f>+F29+H29</f>
        <v>198174.1</v>
      </c>
      <c r="J29" s="111">
        <f>D29-I29</f>
        <v>1685.2000000000116</v>
      </c>
      <c r="K29" s="116">
        <f>I29/D29</f>
        <v>0.99156806813593357</v>
      </c>
      <c r="L29" s="117">
        <f t="shared" si="4"/>
        <v>-8.4319318640664331E-3</v>
      </c>
      <c r="M29" s="118">
        <f>I29/C29</f>
        <v>0.46989125646184915</v>
      </c>
      <c r="O29" s="108"/>
    </row>
    <row r="30" spans="1:16" ht="12.75" thickBot="1" x14ac:dyDescent="0.25">
      <c r="A30" s="129" t="s">
        <v>16</v>
      </c>
      <c r="B30" s="130"/>
      <c r="C30" s="130"/>
      <c r="D30" s="130"/>
      <c r="E30" s="130"/>
      <c r="F30" s="130"/>
      <c r="G30" s="130"/>
      <c r="H30" s="130"/>
      <c r="I30" s="130"/>
      <c r="J30" s="130"/>
      <c r="K30" s="130"/>
      <c r="L30" s="130"/>
      <c r="M30" s="131"/>
    </row>
    <row r="31" spans="1:16" x14ac:dyDescent="0.2">
      <c r="A31" s="141" t="s">
        <v>30</v>
      </c>
      <c r="B31" s="143" t="s">
        <v>2</v>
      </c>
      <c r="C31" s="143" t="s">
        <v>3</v>
      </c>
      <c r="D31" s="145" t="s">
        <v>40</v>
      </c>
      <c r="E31" s="146"/>
      <c r="F31" s="146"/>
      <c r="G31" s="146"/>
      <c r="H31" s="146"/>
      <c r="I31" s="146"/>
      <c r="J31" s="147"/>
      <c r="K31" s="143" t="s">
        <v>17</v>
      </c>
      <c r="L31" s="143" t="s">
        <v>18</v>
      </c>
      <c r="M31" s="149" t="s">
        <v>19</v>
      </c>
    </row>
    <row r="32" spans="1:16" ht="69" customHeight="1" x14ac:dyDescent="0.2">
      <c r="A32" s="142"/>
      <c r="B32" s="144"/>
      <c r="C32" s="144"/>
      <c r="D32" s="49" t="s">
        <v>7</v>
      </c>
      <c r="E32" s="49" t="s">
        <v>20</v>
      </c>
      <c r="F32" s="50" t="s">
        <v>34</v>
      </c>
      <c r="G32" s="6" t="s">
        <v>21</v>
      </c>
      <c r="H32" s="6" t="s">
        <v>22</v>
      </c>
      <c r="I32" s="6" t="s">
        <v>23</v>
      </c>
      <c r="J32" s="6" t="s">
        <v>12</v>
      </c>
      <c r="K32" s="148"/>
      <c r="L32" s="148"/>
      <c r="M32" s="150"/>
    </row>
    <row r="33" spans="1:16" x14ac:dyDescent="0.2">
      <c r="A33" s="51">
        <v>1000</v>
      </c>
      <c r="B33" s="52">
        <f>+B14+B22</f>
        <v>326897.5</v>
      </c>
      <c r="C33" s="52">
        <f>+C14+C22</f>
        <v>335234.2</v>
      </c>
      <c r="D33" s="40">
        <f>+D14+D22</f>
        <v>162549.30000000002</v>
      </c>
      <c r="E33" s="41">
        <v>0.70058010023702322</v>
      </c>
      <c r="F33" s="52">
        <v>147237.79999999999</v>
      </c>
      <c r="G33" s="79">
        <f t="shared" ref="G33:G41" si="5">SUM(F33)/D33</f>
        <v>0.90580396224406978</v>
      </c>
      <c r="H33" s="52">
        <v>0</v>
      </c>
      <c r="I33" s="53">
        <f>+F33+H33</f>
        <v>147237.79999999999</v>
      </c>
      <c r="J33" s="54">
        <f>D33-I33</f>
        <v>15311.500000000029</v>
      </c>
      <c r="K33" s="42">
        <f>I33/D33</f>
        <v>0.90580396224406978</v>
      </c>
      <c r="L33" s="80">
        <f>SUM(I33)*100%/D33-1</f>
        <v>-9.4196037755930218E-2</v>
      </c>
      <c r="M33" s="43">
        <f t="shared" ref="M33:M41" si="6">I33/C33</f>
        <v>0.43920876807915177</v>
      </c>
    </row>
    <row r="34" spans="1:16" x14ac:dyDescent="0.2">
      <c r="A34" s="51">
        <v>2000</v>
      </c>
      <c r="B34" s="52">
        <f t="shared" ref="B34:D34" si="7">+B15+B23</f>
        <v>11648.099999999999</v>
      </c>
      <c r="C34" s="52">
        <f t="shared" si="7"/>
        <v>12062.9</v>
      </c>
      <c r="D34" s="40">
        <f t="shared" si="7"/>
        <v>5102.7999999999993</v>
      </c>
      <c r="E34" s="41">
        <v>0.77168728198273262</v>
      </c>
      <c r="F34" s="52">
        <v>2223.3000000000002</v>
      </c>
      <c r="G34" s="17">
        <f t="shared" si="5"/>
        <v>0.43570196754722906</v>
      </c>
      <c r="H34" s="52">
        <v>111.1</v>
      </c>
      <c r="I34" s="53">
        <f t="shared" ref="I34:I40" si="8">+F34+H34</f>
        <v>2334.4</v>
      </c>
      <c r="J34" s="54">
        <f t="shared" ref="J34:J41" si="9">D34-I34</f>
        <v>2768.3999999999992</v>
      </c>
      <c r="K34" s="42">
        <f>I34/D34</f>
        <v>0.45747432782002045</v>
      </c>
      <c r="L34" s="19">
        <f>SUM(I34)*100%/D34-1</f>
        <v>-0.5425256721799796</v>
      </c>
      <c r="M34" s="43">
        <f t="shared" si="6"/>
        <v>0.19351897139162225</v>
      </c>
    </row>
    <row r="35" spans="1:16" x14ac:dyDescent="0.2">
      <c r="A35" s="51" t="s">
        <v>24</v>
      </c>
      <c r="B35" s="52">
        <f t="shared" ref="B35:D35" si="10">+B16+B24</f>
        <v>67564.3</v>
      </c>
      <c r="C35" s="52">
        <f t="shared" si="10"/>
        <v>67149.600000000006</v>
      </c>
      <c r="D35" s="40">
        <f t="shared" si="10"/>
        <v>29040.7</v>
      </c>
      <c r="E35" s="41">
        <v>0.76471093213460695</v>
      </c>
      <c r="F35" s="52">
        <v>20527.3</v>
      </c>
      <c r="G35" s="17">
        <f t="shared" si="5"/>
        <v>0.7068459093616889</v>
      </c>
      <c r="H35" s="52">
        <v>76.400000000000006</v>
      </c>
      <c r="I35" s="53">
        <f t="shared" si="8"/>
        <v>20603.7</v>
      </c>
      <c r="J35" s="54">
        <f t="shared" si="9"/>
        <v>8437</v>
      </c>
      <c r="K35" s="42">
        <f>I35/D35</f>
        <v>0.70947669994180584</v>
      </c>
      <c r="L35" s="19">
        <f>SUM(I35)*100%/D35-1</f>
        <v>-0.29052330005819416</v>
      </c>
      <c r="M35" s="43">
        <f t="shared" si="6"/>
        <v>0.3068328031738089</v>
      </c>
      <c r="P35" s="99"/>
    </row>
    <row r="36" spans="1:16" x14ac:dyDescent="0.2">
      <c r="A36" s="51" t="s">
        <v>25</v>
      </c>
      <c r="B36" s="52">
        <f t="shared" ref="B36:D36" si="11">+B17+B25</f>
        <v>7297.9</v>
      </c>
      <c r="C36" s="52">
        <f t="shared" si="11"/>
        <v>7297.9</v>
      </c>
      <c r="D36" s="40">
        <f t="shared" si="11"/>
        <v>3166.5</v>
      </c>
      <c r="E36" s="41">
        <v>0.76123032554501913</v>
      </c>
      <c r="F36" s="52">
        <v>1961.1</v>
      </c>
      <c r="G36" s="17">
        <f t="shared" si="5"/>
        <v>0.61932733301752718</v>
      </c>
      <c r="H36" s="52">
        <v>0</v>
      </c>
      <c r="I36" s="53">
        <f>+F36+H36</f>
        <v>1961.1</v>
      </c>
      <c r="J36" s="54">
        <f t="shared" si="9"/>
        <v>1205.4000000000001</v>
      </c>
      <c r="K36" s="42">
        <f>I36/D36</f>
        <v>0.61932733301752718</v>
      </c>
      <c r="L36" s="19">
        <f>SUM(I36)*100%/D36-1</f>
        <v>-0.38067266698247282</v>
      </c>
      <c r="M36" s="43">
        <f t="shared" si="6"/>
        <v>0.26872113895778238</v>
      </c>
      <c r="P36" s="99"/>
    </row>
    <row r="37" spans="1:16" x14ac:dyDescent="0.2">
      <c r="A37" s="55" t="s">
        <v>26</v>
      </c>
      <c r="B37" s="56">
        <f>B33+B34+B35+B36</f>
        <v>413407.8</v>
      </c>
      <c r="C37" s="56">
        <f>C33+C34+C35+C36</f>
        <v>421744.60000000009</v>
      </c>
      <c r="D37" s="57">
        <f>D33+D34+D35+D36</f>
        <v>199859.30000000002</v>
      </c>
      <c r="E37" s="58">
        <f t="shared" ref="E37:E41" si="12">D37/C37</f>
        <v>0.47388703969179446</v>
      </c>
      <c r="F37" s="56">
        <f>F33+F34+F35+F36</f>
        <v>171949.49999999997</v>
      </c>
      <c r="G37" s="59">
        <f t="shared" si="5"/>
        <v>0.86035275816536916</v>
      </c>
      <c r="H37" s="56">
        <f>H33+H34+H35+H36</f>
        <v>187.5</v>
      </c>
      <c r="I37" s="57">
        <f>I33+I34+I35+I36</f>
        <v>172137</v>
      </c>
      <c r="J37" s="60">
        <f t="shared" si="9"/>
        <v>27722.300000000017</v>
      </c>
      <c r="K37" s="61">
        <f>I37/D37</f>
        <v>0.86129091816092618</v>
      </c>
      <c r="L37" s="19">
        <f>SUM(I37)*100%/D37-1</f>
        <v>-0.13870908183907382</v>
      </c>
      <c r="M37" s="62">
        <f t="shared" si="6"/>
        <v>0.40815460352070887</v>
      </c>
      <c r="P37" s="99"/>
    </row>
    <row r="38" spans="1:16" x14ac:dyDescent="0.2">
      <c r="A38" s="51">
        <v>5000</v>
      </c>
      <c r="B38" s="52">
        <f>+B18+B26</f>
        <v>0</v>
      </c>
      <c r="C38" s="52">
        <f>+C18+C26</f>
        <v>0</v>
      </c>
      <c r="D38" s="40">
        <f t="shared" ref="D38:E39" si="13">+D18+D26</f>
        <v>0</v>
      </c>
      <c r="E38" s="41">
        <f t="shared" si="13"/>
        <v>0</v>
      </c>
      <c r="F38" s="52">
        <f>+F18+F26</f>
        <v>0</v>
      </c>
      <c r="G38" s="17">
        <v>0</v>
      </c>
      <c r="H38" s="52">
        <f>+H18+H26</f>
        <v>0</v>
      </c>
      <c r="I38" s="53">
        <f t="shared" si="8"/>
        <v>0</v>
      </c>
      <c r="J38" s="54">
        <f t="shared" si="9"/>
        <v>0</v>
      </c>
      <c r="K38" s="42">
        <v>0</v>
      </c>
      <c r="L38" s="19">
        <v>0</v>
      </c>
      <c r="M38" s="43">
        <v>0</v>
      </c>
    </row>
    <row r="39" spans="1:16" x14ac:dyDescent="0.2">
      <c r="A39" s="51">
        <v>6000</v>
      </c>
      <c r="B39" s="52">
        <f>+B19+B27</f>
        <v>0</v>
      </c>
      <c r="C39" s="52">
        <f>+C19+C27</f>
        <v>0</v>
      </c>
      <c r="D39" s="40">
        <f t="shared" si="13"/>
        <v>0</v>
      </c>
      <c r="E39" s="41">
        <f t="shared" si="13"/>
        <v>0</v>
      </c>
      <c r="F39" s="52">
        <f>+F19+F27</f>
        <v>0</v>
      </c>
      <c r="G39" s="17">
        <v>0</v>
      </c>
      <c r="H39" s="52">
        <f>+H19+H27</f>
        <v>0</v>
      </c>
      <c r="I39" s="53">
        <f t="shared" si="8"/>
        <v>0</v>
      </c>
      <c r="J39" s="54">
        <f t="shared" si="9"/>
        <v>0</v>
      </c>
      <c r="K39" s="42">
        <v>0</v>
      </c>
      <c r="L39" s="19">
        <v>0</v>
      </c>
      <c r="M39" s="43">
        <v>0</v>
      </c>
    </row>
    <row r="40" spans="1:16" x14ac:dyDescent="0.2">
      <c r="A40" s="55" t="s">
        <v>26</v>
      </c>
      <c r="B40" s="56">
        <f>+B38+B39</f>
        <v>0</v>
      </c>
      <c r="C40" s="56">
        <f>+C38+C39</f>
        <v>0</v>
      </c>
      <c r="D40" s="57">
        <f>+D38+D39</f>
        <v>0</v>
      </c>
      <c r="E40" s="58" t="e">
        <f t="shared" si="12"/>
        <v>#DIV/0!</v>
      </c>
      <c r="F40" s="56">
        <f>+F38+F39</f>
        <v>0</v>
      </c>
      <c r="G40" s="59">
        <v>0</v>
      </c>
      <c r="H40" s="56">
        <f>+H38+H39</f>
        <v>0</v>
      </c>
      <c r="I40" s="57">
        <f t="shared" si="8"/>
        <v>0</v>
      </c>
      <c r="J40" s="60">
        <f t="shared" si="9"/>
        <v>0</v>
      </c>
      <c r="K40" s="61">
        <v>0</v>
      </c>
      <c r="L40" s="19">
        <v>0</v>
      </c>
      <c r="M40" s="62">
        <v>0</v>
      </c>
    </row>
    <row r="41" spans="1:16" ht="12.75" thickBot="1" x14ac:dyDescent="0.25">
      <c r="A41" s="63" t="s">
        <v>15</v>
      </c>
      <c r="B41" s="64">
        <f>+B37+B40</f>
        <v>413407.8</v>
      </c>
      <c r="C41" s="64">
        <f>C37+C40</f>
        <v>421744.60000000009</v>
      </c>
      <c r="D41" s="65">
        <f>+D37+D40</f>
        <v>199859.30000000002</v>
      </c>
      <c r="E41" s="66">
        <f t="shared" si="12"/>
        <v>0.47388703969179446</v>
      </c>
      <c r="F41" s="64">
        <f>+F37+F40</f>
        <v>171949.49999999997</v>
      </c>
      <c r="G41" s="67">
        <f t="shared" si="5"/>
        <v>0.86035275816536916</v>
      </c>
      <c r="H41" s="64">
        <f>+H37+H40</f>
        <v>187.5</v>
      </c>
      <c r="I41" s="65">
        <f>+I37+I40</f>
        <v>172137</v>
      </c>
      <c r="J41" s="64">
        <f t="shared" si="9"/>
        <v>27722.300000000017</v>
      </c>
      <c r="K41" s="68">
        <f>I41/D41</f>
        <v>0.86129091816092618</v>
      </c>
      <c r="L41" s="69">
        <f>SUM(I41)*100%/D41-1</f>
        <v>-0.13870908183907382</v>
      </c>
      <c r="M41" s="70">
        <f t="shared" si="6"/>
        <v>0.40815460352070887</v>
      </c>
    </row>
    <row r="42" spans="1:16" ht="12.75" thickBot="1" x14ac:dyDescent="0.25">
      <c r="A42" s="152" t="s">
        <v>32</v>
      </c>
      <c r="B42" s="152"/>
      <c r="C42" s="152"/>
      <c r="D42" s="152"/>
      <c r="E42" s="152"/>
      <c r="F42" s="152"/>
      <c r="G42" s="152"/>
      <c r="H42" s="152"/>
      <c r="I42" s="152"/>
      <c r="J42" s="152"/>
      <c r="K42" s="152"/>
      <c r="L42" s="152"/>
      <c r="M42" s="152"/>
    </row>
    <row r="43" spans="1:16" ht="23.25" customHeight="1" thickBot="1" x14ac:dyDescent="0.25">
      <c r="A43" s="91" t="s">
        <v>27</v>
      </c>
      <c r="B43" s="92"/>
      <c r="C43" s="93">
        <v>11815.2</v>
      </c>
      <c r="D43" s="84"/>
      <c r="E43" s="84"/>
      <c r="F43" s="84"/>
      <c r="G43" s="84"/>
      <c r="H43" s="84"/>
      <c r="I43" s="84"/>
      <c r="J43" s="84"/>
      <c r="K43" s="84"/>
      <c r="L43" s="84"/>
      <c r="M43" s="85"/>
    </row>
    <row r="44" spans="1:16" ht="6.75" customHeight="1" thickBot="1" x14ac:dyDescent="0.25">
      <c r="A44" s="94"/>
      <c r="B44" s="94"/>
      <c r="C44" s="94"/>
      <c r="D44" s="86"/>
      <c r="E44" s="86"/>
      <c r="F44" s="87"/>
      <c r="G44" s="87"/>
      <c r="H44" s="87"/>
      <c r="I44" s="87"/>
      <c r="J44" s="87"/>
      <c r="K44" s="88"/>
      <c r="L44" s="88"/>
      <c r="M44" s="88"/>
    </row>
    <row r="45" spans="1:16" ht="24.75" customHeight="1" thickBot="1" x14ac:dyDescent="0.25">
      <c r="A45" s="91" t="s">
        <v>38</v>
      </c>
      <c r="B45" s="92"/>
      <c r="C45" s="93">
        <v>62095.3</v>
      </c>
      <c r="D45" s="86"/>
      <c r="E45" s="86"/>
      <c r="F45" s="87"/>
      <c r="G45" s="98"/>
      <c r="H45" s="87"/>
      <c r="I45" s="87"/>
      <c r="J45" s="87"/>
      <c r="K45" s="88"/>
      <c r="L45" s="88"/>
      <c r="M45" s="88"/>
    </row>
    <row r="46" spans="1:16" ht="5.25" customHeight="1" thickBot="1" x14ac:dyDescent="0.25">
      <c r="A46" s="95"/>
      <c r="B46" s="96"/>
      <c r="C46" s="96"/>
      <c r="D46" s="86"/>
      <c r="E46" s="86"/>
      <c r="F46" s="98"/>
      <c r="G46" s="87"/>
      <c r="H46" s="87"/>
      <c r="I46" s="87"/>
      <c r="J46" s="87"/>
      <c r="K46" s="88"/>
      <c r="L46" s="88"/>
      <c r="M46" s="88"/>
    </row>
    <row r="47" spans="1:16" ht="24" customHeight="1" thickBot="1" x14ac:dyDescent="0.25">
      <c r="A47" s="91" t="s">
        <v>28</v>
      </c>
      <c r="B47" s="92"/>
      <c r="C47" s="93">
        <v>0</v>
      </c>
      <c r="D47" s="86"/>
      <c r="E47" s="86"/>
      <c r="F47" s="87"/>
      <c r="G47" s="87"/>
      <c r="H47" s="87"/>
      <c r="I47" s="87"/>
      <c r="J47" s="87"/>
      <c r="K47" s="88"/>
      <c r="L47" s="88"/>
      <c r="M47" s="88"/>
    </row>
    <row r="48" spans="1:16" ht="6" customHeight="1" thickBot="1" x14ac:dyDescent="0.25">
      <c r="A48" s="95"/>
      <c r="B48" s="96"/>
      <c r="C48" s="96"/>
      <c r="D48" s="86"/>
      <c r="E48" s="86"/>
      <c r="F48" s="87"/>
      <c r="G48" s="87"/>
      <c r="H48" s="87"/>
      <c r="I48" s="87"/>
      <c r="J48" s="87"/>
      <c r="K48" s="88"/>
      <c r="L48" s="88"/>
      <c r="M48" s="88"/>
    </row>
    <row r="49" spans="1:13" ht="24.75" customHeight="1" thickBot="1" x14ac:dyDescent="0.25">
      <c r="A49" s="91" t="s">
        <v>37</v>
      </c>
      <c r="B49" s="92"/>
      <c r="C49" s="93">
        <f>+F29-F41-C43+C45-C47</f>
        <v>76498.400000000052</v>
      </c>
      <c r="D49" s="86"/>
      <c r="E49" s="86"/>
      <c r="F49" s="86"/>
      <c r="G49" s="87"/>
      <c r="H49" s="87"/>
      <c r="I49" s="87"/>
      <c r="J49" s="87"/>
      <c r="K49" s="88"/>
      <c r="L49" s="88"/>
      <c r="M49" s="88"/>
    </row>
    <row r="50" spans="1:13" x14ac:dyDescent="0.2">
      <c r="A50" s="89"/>
      <c r="B50" s="89"/>
      <c r="C50" s="89"/>
      <c r="D50" s="90"/>
      <c r="E50" s="90"/>
      <c r="F50" s="90"/>
      <c r="G50" s="119"/>
      <c r="H50" s="89"/>
      <c r="I50" s="89"/>
      <c r="J50" s="89"/>
      <c r="K50" s="89"/>
      <c r="L50" s="89"/>
      <c r="M50" s="89"/>
    </row>
    <row r="51" spans="1:13" x14ac:dyDescent="0.2">
      <c r="A51" s="100" t="s">
        <v>36</v>
      </c>
      <c r="B51" s="101"/>
      <c r="C51" s="101"/>
      <c r="D51" s="102"/>
      <c r="E51" s="102"/>
      <c r="F51" s="102"/>
      <c r="G51" s="119"/>
      <c r="H51" s="101"/>
      <c r="I51" s="101"/>
      <c r="J51" s="101"/>
      <c r="K51" s="101"/>
      <c r="L51" s="101"/>
      <c r="M51" s="101"/>
    </row>
    <row r="52" spans="1:13" ht="15" customHeight="1" x14ac:dyDescent="0.2">
      <c r="A52" s="153" t="s">
        <v>42</v>
      </c>
      <c r="B52" s="153"/>
      <c r="C52" s="153"/>
      <c r="D52" s="153"/>
      <c r="E52" s="153"/>
      <c r="F52" s="153"/>
      <c r="G52" s="153"/>
      <c r="H52" s="153"/>
      <c r="I52" s="153"/>
      <c r="J52" s="153"/>
      <c r="K52" s="153"/>
      <c r="L52" s="153"/>
      <c r="M52" s="153"/>
    </row>
    <row r="53" spans="1:13" ht="54" customHeight="1" x14ac:dyDescent="0.2">
      <c r="A53" s="154" t="s">
        <v>41</v>
      </c>
      <c r="B53" s="154"/>
      <c r="C53" s="154"/>
      <c r="D53" s="154"/>
      <c r="E53" s="154"/>
      <c r="F53" s="154"/>
      <c r="G53" s="154"/>
      <c r="H53" s="154"/>
      <c r="I53" s="154"/>
      <c r="J53" s="154"/>
      <c r="K53" s="154"/>
      <c r="L53" s="154"/>
      <c r="M53" s="154"/>
    </row>
    <row r="54" spans="1:13" ht="5.25" customHeight="1" x14ac:dyDescent="0.2">
      <c r="A54" s="154"/>
      <c r="B54" s="154"/>
      <c r="C54" s="154"/>
      <c r="D54" s="154"/>
      <c r="E54" s="154"/>
      <c r="F54" s="154"/>
      <c r="G54" s="154"/>
      <c r="H54" s="154"/>
      <c r="I54" s="154"/>
      <c r="J54" s="154"/>
      <c r="K54" s="154"/>
      <c r="L54" s="154"/>
      <c r="M54" s="154"/>
    </row>
    <row r="55" spans="1:13" ht="15" customHeight="1" x14ac:dyDescent="0.2">
      <c r="A55" s="153" t="s">
        <v>43</v>
      </c>
      <c r="B55" s="153"/>
      <c r="C55" s="153"/>
      <c r="D55" s="153"/>
      <c r="E55" s="153"/>
      <c r="F55" s="153"/>
      <c r="G55" s="153"/>
      <c r="H55" s="153"/>
      <c r="I55" s="153"/>
      <c r="J55" s="153"/>
      <c r="K55" s="153"/>
      <c r="L55" s="153"/>
      <c r="M55" s="153"/>
    </row>
    <row r="56" spans="1:13" ht="49.5" customHeight="1" x14ac:dyDescent="0.2">
      <c r="A56" s="154" t="s">
        <v>44</v>
      </c>
      <c r="B56" s="154"/>
      <c r="C56" s="154"/>
      <c r="D56" s="154"/>
      <c r="E56" s="154"/>
      <c r="F56" s="154"/>
      <c r="G56" s="154"/>
      <c r="H56" s="154"/>
      <c r="I56" s="154"/>
      <c r="J56" s="154"/>
      <c r="K56" s="154"/>
      <c r="L56" s="154"/>
      <c r="M56" s="154"/>
    </row>
    <row r="57" spans="1:13" ht="91.5" customHeight="1" x14ac:dyDescent="0.2">
      <c r="A57" s="154" t="s">
        <v>46</v>
      </c>
      <c r="B57" s="154"/>
      <c r="C57" s="154"/>
      <c r="D57" s="154"/>
      <c r="E57" s="154"/>
      <c r="F57" s="154"/>
      <c r="G57" s="154"/>
      <c r="H57" s="154"/>
      <c r="I57" s="154"/>
      <c r="J57" s="154"/>
      <c r="K57" s="154"/>
      <c r="L57" s="154"/>
      <c r="M57" s="154"/>
    </row>
    <row r="58" spans="1:13" ht="6.75" customHeight="1" x14ac:dyDescent="0.2">
      <c r="A58" s="103" t="s">
        <v>45</v>
      </c>
      <c r="B58" s="103"/>
      <c r="C58" s="103"/>
      <c r="D58" s="103"/>
      <c r="E58" s="103"/>
      <c r="F58" s="103"/>
      <c r="G58" s="103"/>
      <c r="H58" s="103"/>
      <c r="I58" s="103"/>
      <c r="J58" s="103"/>
      <c r="K58" s="103"/>
      <c r="L58" s="103"/>
      <c r="M58" s="103"/>
    </row>
    <row r="59" spans="1:13" ht="11.25" customHeight="1" x14ac:dyDescent="0.2">
      <c r="A59" s="151"/>
      <c r="B59" s="151"/>
      <c r="C59" s="151"/>
      <c r="D59" s="151"/>
      <c r="E59" s="151"/>
      <c r="F59" s="151"/>
      <c r="G59" s="151"/>
      <c r="H59" s="151"/>
      <c r="I59" s="151"/>
      <c r="J59" s="151"/>
      <c r="K59" s="151"/>
      <c r="L59" s="151"/>
      <c r="M59" s="151"/>
    </row>
  </sheetData>
  <mergeCells count="26">
    <mergeCell ref="A59:M59"/>
    <mergeCell ref="A42:M42"/>
    <mergeCell ref="A52:M52"/>
    <mergeCell ref="A53:M54"/>
    <mergeCell ref="A55:M55"/>
    <mergeCell ref="A56:M56"/>
    <mergeCell ref="A57:M57"/>
    <mergeCell ref="A30:M30"/>
    <mergeCell ref="A31:A32"/>
    <mergeCell ref="B31:B32"/>
    <mergeCell ref="C31:C32"/>
    <mergeCell ref="D31:J31"/>
    <mergeCell ref="K31:K32"/>
    <mergeCell ref="L31:L32"/>
    <mergeCell ref="M31:M32"/>
    <mergeCell ref="A1:M7"/>
    <mergeCell ref="A8:M8"/>
    <mergeCell ref="A9:M9"/>
    <mergeCell ref="A10:M10"/>
    <mergeCell ref="A11:A12"/>
    <mergeCell ref="B11:B12"/>
    <mergeCell ref="C11:C12"/>
    <mergeCell ref="D11:J11"/>
    <mergeCell ref="K11:K12"/>
    <mergeCell ref="L11:L12"/>
    <mergeCell ref="M11:M12"/>
  </mergeCells>
  <pageMargins left="0.70866141732283472" right="0.70866141732283472" top="0.74803149606299213" bottom="0.74803149606299213" header="0.31496062992125984" footer="0.31496062992125984"/>
  <pageSetup scale="82" orientation="landscape" r:id="rId1"/>
  <ignoredErrors>
    <ignoredError sqref="G2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ECOSUR</vt:lpstr>
      <vt:lpstr>ECOSUR!Área_de_impresión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dc:creator>
  <cp:lastModifiedBy>Claudia</cp:lastModifiedBy>
  <cp:lastPrinted>2021-07-13T18:15:04Z</cp:lastPrinted>
  <dcterms:created xsi:type="dcterms:W3CDTF">2017-04-11T21:08:43Z</dcterms:created>
  <dcterms:modified xsi:type="dcterms:W3CDTF">2021-07-16T20:22:59Z</dcterms:modified>
</cp:coreProperties>
</file>